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780" yWindow="2595" windowWidth="19440" windowHeight="9000" tabRatio="803" activeTab="3"/>
  </bookViews>
  <sheets>
    <sheet name="Total Provisionals" sheetId="7" r:id="rId1"/>
    <sheet name="JC Provs" sheetId="43" r:id="rId2"/>
    <sheet name="PC Provs" sheetId="44" r:id="rId3"/>
    <sheet name="Comp Appts" sheetId="47" r:id="rId4"/>
    <sheet name="TA_TBTA Transfer" sheetId="4" r:id="rId5"/>
  </sheets>
  <externalReferences>
    <externalReference r:id="rId6"/>
  </externalReferences>
  <definedNames>
    <definedName name="_xlnm._FilterDatabase" localSheetId="1" hidden="1">'JC Provs'!$A$7:$N$101</definedName>
    <definedName name="actionable" localSheetId="1">#REF!</definedName>
    <definedName name="actionable" localSheetId="2">#REF!</definedName>
    <definedName name="actionable">#REF!</definedName>
    <definedName name="actionitem" localSheetId="1">#REF!</definedName>
    <definedName name="actionitem" localSheetId="2">#REF!</definedName>
    <definedName name="actionitem">#REF!</definedName>
    <definedName name="alltitles" localSheetId="1">#REF!</definedName>
    <definedName name="alltitles" localSheetId="2">#REF!</definedName>
    <definedName name="alltitles">#REF!</definedName>
    <definedName name="civsrvappts" localSheetId="1">#REF!</definedName>
    <definedName name="civsrvappts" localSheetId="2">#REF!</definedName>
    <definedName name="civsrvappts">#REF!</definedName>
    <definedName name="comapptsold" localSheetId="1">#REF!</definedName>
    <definedName name="comapptsold" localSheetId="2">#REF!</definedName>
    <definedName name="comapptsold">#REF!</definedName>
    <definedName name="compappt">#REF!</definedName>
    <definedName name="compapptold">#REF!</definedName>
    <definedName name="compappts" localSheetId="1">#REF!</definedName>
    <definedName name="compappts" localSheetId="2">#REF!</definedName>
    <definedName name="compappts">#REF!</definedName>
    <definedName name="countofProvis" localSheetId="1">#REF!</definedName>
    <definedName name="countofProvis" localSheetId="2">#REF!</definedName>
    <definedName name="countofProvis">#REF!</definedName>
    <definedName name="counts" localSheetId="1">#REF!</definedName>
    <definedName name="counts" localSheetId="2">#REF!</definedName>
    <definedName name="counts">#REF!</definedName>
    <definedName name="currentcount" localSheetId="1">#REF!</definedName>
    <definedName name="currentcount" localSheetId="2">#REF!</definedName>
    <definedName name="currentcount">#REF!</definedName>
    <definedName name="currentcounts" localSheetId="1">#REF!</definedName>
    <definedName name="currentcounts" localSheetId="2">#REF!</definedName>
    <definedName name="currentcounts">#REF!</definedName>
    <definedName name="currentproviscount" localSheetId="1">#REF!</definedName>
    <definedName name="currentproviscount" localSheetId="2">#REF!</definedName>
    <definedName name="currentproviscount">#REF!</definedName>
    <definedName name="currentprovisionalcount" localSheetId="1">#REF!</definedName>
    <definedName name="currentprovisionalcount" localSheetId="2">#REF!</definedName>
    <definedName name="currentprovisionalcount">#REF!</definedName>
    <definedName name="currentprovisionals" localSheetId="1">#REF!</definedName>
    <definedName name="currentprovisionals" localSheetId="2">#REF!</definedName>
    <definedName name="currentprovisionals">#REF!</definedName>
    <definedName name="currents" localSheetId="1">#REF!</definedName>
    <definedName name="currents" localSheetId="2">#REF!</definedName>
    <definedName name="currents">#REF!</definedName>
    <definedName name="currenttitles" localSheetId="1">#REF!</definedName>
    <definedName name="currenttitles" localSheetId="2">#REF!</definedName>
    <definedName name="currenttitles">#REF!</definedName>
    <definedName name="currproviscount" localSheetId="1">#REF!</definedName>
    <definedName name="currproviscount" localSheetId="2">#REF!</definedName>
    <definedName name="currproviscount">#REF!</definedName>
    <definedName name="cuurentcount" localSheetId="1">#REF!</definedName>
    <definedName name="cuurentcount" localSheetId="2">#REF!</definedName>
    <definedName name="cuurentcount">#REF!</definedName>
    <definedName name="deleted" localSheetId="1">#REF!</definedName>
    <definedName name="deleted" localSheetId="2">#REF!</definedName>
    <definedName name="deleted">#REF!</definedName>
    <definedName name="earmarked" localSheetId="1">#REF!</definedName>
    <definedName name="earmarked" localSheetId="2">#REF!</definedName>
    <definedName name="earmarked">#REF!</definedName>
    <definedName name="earsanddears" localSheetId="1">#REF!</definedName>
    <definedName name="earsanddears" localSheetId="2">#REF!</definedName>
    <definedName name="earsanddears">#REF!</definedName>
    <definedName name="eduexams" localSheetId="1">#REF!</definedName>
    <definedName name="eduexams" localSheetId="2">#REF!</definedName>
    <definedName name="eduexams">#REF!</definedName>
    <definedName name="examset" localSheetId="1">#REF!</definedName>
    <definedName name="examset" localSheetId="2">#REF!</definedName>
    <definedName name="examset">#REF!</definedName>
    <definedName name="historiccounts" localSheetId="1">#REF!</definedName>
    <definedName name="historiccounts" localSheetId="2">#REF!</definedName>
    <definedName name="historiccounts">#REF!</definedName>
    <definedName name="lastlist" localSheetId="1">#REF!</definedName>
    <definedName name="lastlist" localSheetId="2">#REF!</definedName>
    <definedName name="lastlist">#REF!</definedName>
    <definedName name="lastreport" localSheetId="1">#REF!</definedName>
    <definedName name="lastreport" localSheetId="2">#REF!</definedName>
    <definedName name="lastreport">#REF!</definedName>
    <definedName name="maycount" localSheetId="1">#REF!</definedName>
    <definedName name="maycount" localSheetId="2">#REF!</definedName>
    <definedName name="maycount">#REF!</definedName>
    <definedName name="mcexams" localSheetId="1">#REF!</definedName>
    <definedName name="mcexams" localSheetId="2">#REF!</definedName>
    <definedName name="mcexams">#REF!</definedName>
    <definedName name="newerestabcount" localSheetId="1">#REF!</definedName>
    <definedName name="newerestabcount" localSheetId="2">#REF!</definedName>
    <definedName name="newerestabcount">#REF!</definedName>
    <definedName name="newestabcounts" localSheetId="1">#REF!</definedName>
    <definedName name="newestabcounts" localSheetId="2">#REF!</definedName>
    <definedName name="newestabcounts">#REF!</definedName>
    <definedName name="newranges" localSheetId="1">#REF!</definedName>
    <definedName name="newranges" localSheetId="2">#REF!</definedName>
    <definedName name="newranges">#REF!</definedName>
    <definedName name="oldct">#REF!</definedName>
    <definedName name="olddata" localSheetId="1">#REF!</definedName>
    <definedName name="olddata" localSheetId="2">#REF!</definedName>
    <definedName name="olddata">#REF!</definedName>
    <definedName name="prevcodes" localSheetId="1">#REF!</definedName>
    <definedName name="prevcodes" localSheetId="2">#REF!</definedName>
    <definedName name="prevcodes">#REF!</definedName>
    <definedName name="previous" localSheetId="1">#REF!</definedName>
    <definedName name="previous" localSheetId="2">#REF!</definedName>
    <definedName name="previous">#REF!</definedName>
    <definedName name="previouscount" localSheetId="1">#REF!</definedName>
    <definedName name="previouscount" localSheetId="2">#REF!</definedName>
    <definedName name="previouscount">#REF!</definedName>
    <definedName name="previousreport" localSheetId="1">#REF!</definedName>
    <definedName name="previousreport" localSheetId="2">#REF!</definedName>
    <definedName name="previousreport">#REF!</definedName>
    <definedName name="prevouscount" localSheetId="1">#REF!</definedName>
    <definedName name="prevouscount" localSheetId="2">#REF!</definedName>
    <definedName name="prevouscount">#REF!</definedName>
    <definedName name="_xlnm.Print_Area" localSheetId="3">'Comp Appts'!$C$1:$N$289</definedName>
    <definedName name="_xlnm.Print_Titles" localSheetId="3">'Comp Appts'!$1:$8</definedName>
    <definedName name="_xlnm.Print_Titles" localSheetId="1">'JC Provs'!$1:$7</definedName>
    <definedName name="proviscount" localSheetId="1">#REF!</definedName>
    <definedName name="proviscount" localSheetId="2">#REF!</definedName>
    <definedName name="proviscount">#REF!</definedName>
    <definedName name="proviscountalltitles">'[1]All Titles'!#REF!</definedName>
    <definedName name="proviscountcurrent" localSheetId="1">#REF!</definedName>
    <definedName name="proviscountcurrent" localSheetId="2">#REF!</definedName>
    <definedName name="proviscountcurrent">#REF!</definedName>
    <definedName name="proviscountprevious" localSheetId="1">#REF!</definedName>
    <definedName name="proviscountprevious" localSheetId="2">#REF!</definedName>
    <definedName name="proviscountprevious">#REF!</definedName>
    <definedName name="proviscounts" localSheetId="1">#REF!</definedName>
    <definedName name="proviscounts" localSheetId="2">#REF!</definedName>
    <definedName name="proviscounts">#REF!</definedName>
    <definedName name="provisionals" localSheetId="1">#REF!</definedName>
    <definedName name="provisionals" localSheetId="2">#REF!</definedName>
    <definedName name="provisionals">#REF!</definedName>
    <definedName name="remainingcount" localSheetId="1">#REF!</definedName>
    <definedName name="remainingcount" localSheetId="2">#REF!</definedName>
    <definedName name="remainingcount">#REF!</definedName>
    <definedName name="scscdatabase" localSheetId="1">#REF!</definedName>
    <definedName name="scscdatabase" localSheetId="2">#REF!</definedName>
    <definedName name="scscdatabase">#REF!</definedName>
    <definedName name="solonoid" localSheetId="1">#REF!</definedName>
    <definedName name="solonoid" localSheetId="2">#REF!</definedName>
    <definedName name="solonoid">#REF!</definedName>
    <definedName name="statereport" localSheetId="1">#REF!</definedName>
    <definedName name="statereport" localSheetId="2">#REF!</definedName>
    <definedName name="statereport">#REF!</definedName>
    <definedName name="testdates" localSheetId="1">#REF!</definedName>
    <definedName name="testdates" localSheetId="2">#REF!</definedName>
    <definedName name="testdates">#REF!</definedName>
    <definedName name="Titleme" localSheetId="1">#REF!</definedName>
    <definedName name="Titleme" localSheetId="2">#REF!</definedName>
    <definedName name="Titleme">#REF!</definedName>
    <definedName name="titleonly" localSheetId="1">#REF!</definedName>
    <definedName name="titleonly" localSheetId="2">#REF!</definedName>
    <definedName name="titleonly">#REF!</definedName>
    <definedName name="titletable" localSheetId="1">#REF!</definedName>
    <definedName name="titletable" localSheetId="2">#REF!</definedName>
    <definedName name="titletable">#REF!</definedName>
  </definedNames>
  <calcPr calcId="145621"/>
</workbook>
</file>

<file path=xl/calcChain.xml><?xml version="1.0" encoding="utf-8"?>
<calcChain xmlns="http://schemas.openxmlformats.org/spreadsheetml/2006/main">
  <c r="L37" i="47" l="1"/>
  <c r="L31" i="47"/>
  <c r="L265" i="47" l="1"/>
  <c r="L263" i="47"/>
  <c r="L259" i="47"/>
  <c r="L258" i="47"/>
  <c r="L257" i="47"/>
  <c r="L256" i="47"/>
  <c r="L255" i="47"/>
  <c r="L247" i="47"/>
  <c r="L243" i="47"/>
  <c r="L237" i="47"/>
  <c r="L236" i="47"/>
  <c r="L235" i="47"/>
  <c r="L232" i="47"/>
  <c r="L231" i="47"/>
  <c r="L229" i="47"/>
  <c r="L227" i="47"/>
  <c r="L226" i="47"/>
  <c r="L223" i="47"/>
  <c r="L222" i="47"/>
  <c r="L210" i="47"/>
  <c r="L205" i="47"/>
  <c r="L204" i="47"/>
  <c r="L200" i="47"/>
  <c r="L187" i="47"/>
  <c r="L186" i="47"/>
  <c r="L179" i="47"/>
  <c r="L174" i="47"/>
  <c r="L173" i="47"/>
  <c r="L172" i="47"/>
  <c r="L150" i="47"/>
  <c r="L149" i="47"/>
  <c r="L148" i="47"/>
  <c r="L147" i="47"/>
  <c r="L146" i="47"/>
  <c r="L143" i="47"/>
  <c r="L133" i="47"/>
  <c r="L129" i="47"/>
  <c r="L127" i="47"/>
  <c r="L124" i="47"/>
  <c r="L117" i="47"/>
  <c r="L115" i="47"/>
  <c r="L110" i="47"/>
  <c r="L109" i="47"/>
  <c r="L107" i="47"/>
  <c r="L106" i="47"/>
  <c r="L100" i="47"/>
  <c r="L92" i="47"/>
  <c r="L88" i="47"/>
  <c r="L86" i="47"/>
  <c r="L85" i="47"/>
  <c r="L79" i="47"/>
  <c r="L75" i="47"/>
  <c r="L66" i="47"/>
  <c r="L60" i="47"/>
  <c r="L17" i="47" l="1"/>
  <c r="L16" i="47"/>
  <c r="L9" i="47"/>
  <c r="G102" i="43" l="1"/>
  <c r="K102" i="43"/>
  <c r="L102" i="43"/>
</calcChain>
</file>

<file path=xl/sharedStrings.xml><?xml version="1.0" encoding="utf-8"?>
<sst xmlns="http://schemas.openxmlformats.org/spreadsheetml/2006/main" count="1898" uniqueCount="1195">
  <si>
    <t>Number of Provisionals Serving In Title</t>
  </si>
  <si>
    <t>Scheduled Date of Examination</t>
  </si>
  <si>
    <t>Titles Scheduled and/or Subject To Action This Reporting Period</t>
  </si>
  <si>
    <t>Date Examination Was Held</t>
  </si>
  <si>
    <t>Date Examination Was Completed</t>
  </si>
  <si>
    <t>Date Eligible List Established</t>
  </si>
  <si>
    <t>Date(s) Certified</t>
  </si>
  <si>
    <t>No. of Eligibles on List at Establishment</t>
  </si>
  <si>
    <t>No. of Eligibles Remaining on List</t>
  </si>
  <si>
    <t>DCAS Progress Report</t>
  </si>
  <si>
    <t>Date Action Occurred</t>
  </si>
  <si>
    <t>Action Description</t>
  </si>
  <si>
    <t>Summary of Progress to Secure TA/TBTA Transfer Legislation</t>
  </si>
  <si>
    <t>Title Code Subject To Action This Reporting Period</t>
  </si>
  <si>
    <t>Title Categories Subject To Action This Reporting Period</t>
  </si>
  <si>
    <t>Code for Action Comments</t>
  </si>
  <si>
    <t>No. of Appointments Made **</t>
  </si>
  <si>
    <t>Total Provisionals Update</t>
  </si>
  <si>
    <t>Review of TA exams protocol</t>
  </si>
  <si>
    <t>Draft of civil service MOU</t>
  </si>
  <si>
    <t>Discussions of issues related to Long Beach divestiture</t>
  </si>
  <si>
    <t>Discussions regarding Transit transfer of jurisdiction</t>
  </si>
  <si>
    <t>Meeting to resolve remaining issues relating to an interim delegation of examination and list administration duties and responsibilities</t>
  </si>
  <si>
    <t>Met with Transit on IT issues</t>
  </si>
  <si>
    <t>Testified at NYS Senate hearing on provisionals and the divestiture of TA and TBTA</t>
  </si>
  <si>
    <t>Testified at City Council hearing on provisionals and the divestiture of TA and TBTA</t>
  </si>
  <si>
    <t>Discussed MOU with Transit and are close to finalizing draft</t>
  </si>
  <si>
    <t>Met with Transit and NYS Civil Service Commission regarding resolving Transit provisionals and briefly about divestiture</t>
  </si>
  <si>
    <t>13644</t>
  </si>
  <si>
    <t>13643</t>
  </si>
  <si>
    <t>10050</t>
  </si>
  <si>
    <t>E</t>
  </si>
  <si>
    <t>ADMINISTRATIVE COMMUNITY RELATIONS SPECIALIST</t>
  </si>
  <si>
    <t>ADMINISTRATIVE CONSTRUCTION PROJECT MANAGER</t>
  </si>
  <si>
    <t>ADMINISTRATIVE MANAGER</t>
  </si>
  <si>
    <t>C</t>
  </si>
  <si>
    <t>ARCHITECT</t>
  </si>
  <si>
    <t>ASSISTANT ARCHITECT</t>
  </si>
  <si>
    <t>ASSISTANT CHEMIST</t>
  </si>
  <si>
    <t>ASSISTANT GARDENER</t>
  </si>
  <si>
    <t>G</t>
  </si>
  <si>
    <t>ASSISTANT LANDSCAPE ARCHITECT</t>
  </si>
  <si>
    <t>ASSOCIATE EDUCATION ANALYST</t>
  </si>
  <si>
    <t>ASSOCIATE JOB OPPORTUNITY SPECIALIST</t>
  </si>
  <si>
    <t>ASSOCIATE JUVENILE COUNSELOR</t>
  </si>
  <si>
    <t>ASSOCIATE PARK SERVICE WORKER</t>
  </si>
  <si>
    <t>ASSOCIATE RETIREMENT BENEFITS EXAMINER</t>
  </si>
  <si>
    <t>ASSOCIATE SANITATION ENFORCEMENT AGENT</t>
  </si>
  <si>
    <t>ASSOCIATE STAFF ANALYST</t>
  </si>
  <si>
    <t>ASSOCIATE SUPERVISOR OF SCHOOL SECURITY</t>
  </si>
  <si>
    <t>ASSOCIATE TRAFFIC ENFORCEMENT AGENT</t>
  </si>
  <si>
    <t>AUTO MACHINIST</t>
  </si>
  <si>
    <t>BOOKKEEPER</t>
  </si>
  <si>
    <t>BUS MAINTAINER - GROUP A</t>
  </si>
  <si>
    <t>BUS MAINTAINER - GROUP B</t>
  </si>
  <si>
    <t>BUS OPERATOR</t>
  </si>
  <si>
    <t>CALL CENTER REPRESENTATIVE</t>
  </si>
  <si>
    <t>CAPTAIN (FIRE)</t>
  </si>
  <si>
    <t>CAR INSPECTOR</t>
  </si>
  <si>
    <t>CASEWORKER</t>
  </si>
  <si>
    <t>CERTIFIED IT ADMINISTRATOR (DATABASE)</t>
  </si>
  <si>
    <t>CERTIFIED IT DEVELOPER (APPLICATIONS)</t>
  </si>
  <si>
    <t>J</t>
  </si>
  <si>
    <t>CHILD WELFARE SPECIALIST SUPERVISOR</t>
  </si>
  <si>
    <t>CLERICAL AIDE</t>
  </si>
  <si>
    <t>CLIMBER AND PRUNER</t>
  </si>
  <si>
    <t>CONDUCTOR</t>
  </si>
  <si>
    <t>CONSTRUCTION LABORER</t>
  </si>
  <si>
    <t>CONSTRUCTION PROJECT MANAGER</t>
  </si>
  <si>
    <t>CONSULTANT (EARLY CHILDHOOD EDUCATION)</t>
  </si>
  <si>
    <t>CONTRACT SPECIALIST</t>
  </si>
  <si>
    <t>CORRECTION OFFICER</t>
  </si>
  <si>
    <t>CUSTODIAN</t>
  </si>
  <si>
    <t>CUSTOMER INFORMATION REPRESENTATIVE</t>
  </si>
  <si>
    <t>DECKHAND</t>
  </si>
  <si>
    <t>DEPUTY CHIEF (FIRE)</t>
  </si>
  <si>
    <t>ECONOMIST</t>
  </si>
  <si>
    <t>EDUCATION ANALYST</t>
  </si>
  <si>
    <t>ELEVATOR MECHANIC'S HELPER</t>
  </si>
  <si>
    <t>ELIGIBILITY SPECIALIST</t>
  </si>
  <si>
    <t>ENVIRONMENTAL POLICE OFFICER</t>
  </si>
  <si>
    <t>EVIDENCE AND PROPERTY CONTROL SPECIALIST</t>
  </si>
  <si>
    <t>EXTERMINATOR</t>
  </si>
  <si>
    <t>FINGERPRINT TECHNICIAN TRAINEE</t>
  </si>
  <si>
    <t>FIRE ALARM DISPATCHER</t>
  </si>
  <si>
    <t>FIRE MARSHAL (UNIFORMED)</t>
  </si>
  <si>
    <t>FIRE PROTECTION INSPECTOR</t>
  </si>
  <si>
    <t>FRAUD INVESTIGATOR</t>
  </si>
  <si>
    <t>HIGHWAY REPAIRER</t>
  </si>
  <si>
    <t>HIGHWAYS AND SEWERS INSPECTOR</t>
  </si>
  <si>
    <t>HOUSING ASSISTANT</t>
  </si>
  <si>
    <t>HOUSING EXTERMINATOR</t>
  </si>
  <si>
    <t>HOUSING STOCK WORKER</t>
  </si>
  <si>
    <t>INSPECTOR (CONSUMER AFFAIRS)</t>
  </si>
  <si>
    <t>INSPECTOR (ELEVATOR)</t>
  </si>
  <si>
    <t>INSPECTOR (HOISTS AND RIGGING)</t>
  </si>
  <si>
    <t>INSTRUMENTATION SPECIALIST</t>
  </si>
  <si>
    <t>JOB OPPORTUNITY SPECIALIST</t>
  </si>
  <si>
    <t>JUVENILE COUNSELOR</t>
  </si>
  <si>
    <t>LANDSCAPE ARCHITECT</t>
  </si>
  <si>
    <t>LEGAL COORDINATOR</t>
  </si>
  <si>
    <t>LIEUTENANT (FIRE)</t>
  </si>
  <si>
    <t>MAINTAINER'S HELPER-GROUP B</t>
  </si>
  <si>
    <t>MAINTENANCE SUPERVISOR (CAR EQUIPMENT)</t>
  </si>
  <si>
    <t>MAINTENANCE SUPERVISOR (ELECTRONIC EQUIPMENT)</t>
  </si>
  <si>
    <t>MAINTENANCE SUPERVISOR (REVENUE)</t>
  </si>
  <si>
    <t>MAINTENANCE SUPERVISOR (STORES)</t>
  </si>
  <si>
    <t>MAINTENANCE SUPERVISOR (STRUCTURES - GROUP F - PAINTING)</t>
  </si>
  <si>
    <t>MAINTENANCE SUPERVISOR (SURFACE)</t>
  </si>
  <si>
    <t>MAINTENANCE SUPERVISOR (TELEPHONES)</t>
  </si>
  <si>
    <t>MAINTENANCE WORKER</t>
  </si>
  <si>
    <t>MANAGEMENT AUDITOR</t>
  </si>
  <si>
    <t>MEDIA SERVICES TECHNICIAN</t>
  </si>
  <si>
    <t>OFFICE MACHINE AIDE</t>
  </si>
  <si>
    <t>PARK SUPERVISOR</t>
  </si>
  <si>
    <t>PHOTOGRAPHER</t>
  </si>
  <si>
    <t>PLAN EXAMINER (BUILDINGS)</t>
  </si>
  <si>
    <t>POLICE ADMINISTRATIVE AIDE</t>
  </si>
  <si>
    <t>POLICE COMMUNICATIONS TECHNICIAN</t>
  </si>
  <si>
    <t>POLICE OFFICER</t>
  </si>
  <si>
    <t>PRINCIPAL ADMINISTRATIVE ASSOCIATE</t>
  </si>
  <si>
    <t>PROBATION OFFICER</t>
  </si>
  <si>
    <t>PSYCHOLOGIST</t>
  </si>
  <si>
    <t>PUBLIC HEALTH ASSISTANT</t>
  </si>
  <si>
    <t>6/2/2009 - 6/9/2010</t>
  </si>
  <si>
    <t>PUBLIC HEALTH ASSISTANT (SCHOOL HEALTH)</t>
  </si>
  <si>
    <t>QUALITY ASSURANCE SPECIALIST (BUILDING REPAIRS)</t>
  </si>
  <si>
    <t>RADIO REPAIR MECHANIC</t>
  </si>
  <si>
    <t>RECREATION SUPERVISOR</t>
  </si>
  <si>
    <t>REPORTER/STENOGRAPHER (DA)</t>
  </si>
  <si>
    <t>REVENUE EQUIPMENT MAINTAINER</t>
  </si>
  <si>
    <t>SCHOOL SAFETY AGENT</t>
  </si>
  <si>
    <t>SCIENTIST (WATER ECOLOGY)</t>
  </si>
  <si>
    <t>SENIOR SPECIAL OFFICER</t>
  </si>
  <si>
    <t>SERGEANT  (POLICE)</t>
  </si>
  <si>
    <t>SEWAGE TREATMENT WORKER</t>
  </si>
  <si>
    <t>SHIP CARPENTER</t>
  </si>
  <si>
    <t>SIGNAL MAINTAINER</t>
  </si>
  <si>
    <t>SOCIAL WORKER</t>
  </si>
  <si>
    <t>SPACE ANALYST</t>
  </si>
  <si>
    <t>SPECIAL OFFICER</t>
  </si>
  <si>
    <t>STAFF ANALYST</t>
  </si>
  <si>
    <t>STOCK WORKER</t>
  </si>
  <si>
    <t>STRUCTURE MAINTAINER - GROUP F</t>
  </si>
  <si>
    <t>STRUCTURE MAINTAINER - GROUP G</t>
  </si>
  <si>
    <t>SUPERVISING COMPUTER SERVICE TECHNICIAN</t>
  </si>
  <si>
    <t>SUPERVISING EMERGENCY MEDICAL SERVICE SPECIALIST</t>
  </si>
  <si>
    <t>SUPERVISING FIRE ALARM DISPATCHER</t>
  </si>
  <si>
    <t>SUPERVISING FIRE MARSHAL (UNIFORMED)</t>
  </si>
  <si>
    <t>SUPERVISING SUPERINTENDENT OF MAINTENANCE</t>
  </si>
  <si>
    <t>SUPERVISOR HIGHWAY REPAIRER</t>
  </si>
  <si>
    <t>SUPERVISOR I (SOCIAL SERVICES)</t>
  </si>
  <si>
    <t>SUPERVISOR I (SOCIAL WORK)</t>
  </si>
  <si>
    <t>SUPERVISOR OF HOUSING STOCK WORKERS</t>
  </si>
  <si>
    <t>SUPERVISOR OF OFFICE MACHINE OPERATIONS</t>
  </si>
  <si>
    <t>SUPERVISOR OF SCHOOL SECURITY</t>
  </si>
  <si>
    <t>SUPERVISOR OF STOCK WORKERS</t>
  </si>
  <si>
    <t>SURVEYOR</t>
  </si>
  <si>
    <t>TAXI AND LIMOUSINE INSPECTOR</t>
  </si>
  <si>
    <t>TELEPHONE MAINTAINER</t>
  </si>
  <si>
    <t>TRACK EQUIPMENT MAINTAINER</t>
  </si>
  <si>
    <t>TRAFFIC CONTROL INSPECTOR</t>
  </si>
  <si>
    <t>TRAFFIC ENFORCEMENT AGENT</t>
  </si>
  <si>
    <t>TRAIN OPERATOR</t>
  </si>
  <si>
    <t>TRANSIT ELECTRO-MECHANICAL MAINTAINER</t>
  </si>
  <si>
    <t>URBAN PARK RANGER</t>
  </si>
  <si>
    <t>WIPER (UNIFORMED)</t>
  </si>
  <si>
    <t>ACCOUNTANT</t>
  </si>
  <si>
    <t>ASSOCIATE INSPECTOR (CONSTRUCTION)</t>
  </si>
  <si>
    <t>ASSOCIATE PROJECT MANAGER</t>
  </si>
  <si>
    <t>BATTALION CHIEF</t>
  </si>
  <si>
    <t>BUSINESS PROMOTION COORDINATOR</t>
  </si>
  <si>
    <t>CAPTAIN (CORRECTION)</t>
  </si>
  <si>
    <t>CHILD PROTECTIVE SPECIALIST</t>
  </si>
  <si>
    <t>CHILD PROTECTIVE SPECIALIST SUPERVISOR</t>
  </si>
  <si>
    <t>CIVIL ENGINEER</t>
  </si>
  <si>
    <t>CLERICAL ASSOCIATE</t>
  </si>
  <si>
    <t>COMPUTER SERVICE TECHNICIAN</t>
  </si>
  <si>
    <t>COMPUTER SYSTEMS MANAGER</t>
  </si>
  <si>
    <t>DISPATCHER (SURFACE TRANSPORTATION)</t>
  </si>
  <si>
    <t>DOCKBUILDER</t>
  </si>
  <si>
    <t>EMERGENCY MEDICAL SPECIALIST-PARAMEDIC</t>
  </si>
  <si>
    <t>FORESTER</t>
  </si>
  <si>
    <t>GENERAL SUPERINTENDENT (SANITATION)</t>
  </si>
  <si>
    <t>HEATING PLANT TECHNICIAN (HOUSING AUTHORITY)</t>
  </si>
  <si>
    <t>INSPECTOR (HOUSING)</t>
  </si>
  <si>
    <t>LABORATORY MICROBIOLOGIST</t>
  </si>
  <si>
    <t>LANDMARKS PRESERVATIONIST</t>
  </si>
  <si>
    <t>MAINTENANCE SUPERVISOR (VENTILATION AND DRAINAGE)</t>
  </si>
  <si>
    <t>MECHANICAL ENGINEER</t>
  </si>
  <si>
    <t>POWER CABLE MAINTAINER</t>
  </si>
  <si>
    <t>POWER MAINTAINER, GROUP B</t>
  </si>
  <si>
    <t>SCHOOL FOOD SERVICE MANAGER</t>
  </si>
  <si>
    <t>SECRETARY</t>
  </si>
  <si>
    <t>SENIOR SEWAGE TREATMENT WORKER</t>
  </si>
  <si>
    <t>STATIONARY ENGINEER</t>
  </si>
  <si>
    <t>SUPERVISING DEPUTY SHERIFF</t>
  </si>
  <si>
    <t>SUPERVISING POLICE COMMUNICATIONS TECHNICIAN</t>
  </si>
  <si>
    <t>SUPERVISING PUBLIC HEALTH ADVISER</t>
  </si>
  <si>
    <t>SUPERVISOR OF MECHANICAL INSTALLATIONS AND MAINTENANCE</t>
  </si>
  <si>
    <t>TRAIN SERVICE SUPERVISOR</t>
  </si>
  <si>
    <t>TRANSIT ELECTRICAL HELPER</t>
  </si>
  <si>
    <t>WARDEN (CORRECTION)</t>
  </si>
  <si>
    <t>ROAD CAR INSPECTOR</t>
  </si>
  <si>
    <t>SUPERVISING SPECIAL OFFICER</t>
  </si>
  <si>
    <t>ASSOCIATE CALL CENTER REPRESENTATIVE</t>
  </si>
  <si>
    <t>CITY PLANNER</t>
  </si>
  <si>
    <t>ASSOCIATE INVESTIGATOR</t>
  </si>
  <si>
    <t>PUBLIC HEALTH SANITARIAN</t>
  </si>
  <si>
    <t>INSPECTOR (CONSTRUCTION)</t>
  </si>
  <si>
    <t>ASSOCIATE FIRE PROTECTION INSPECTOR</t>
  </si>
  <si>
    <t>ASSOCIATE TAXI AND LIMOUSINE INSPECTOR</t>
  </si>
  <si>
    <t>ASSOCIATE CONTRACT SPECIALIST</t>
  </si>
  <si>
    <t>ASSOCIATE URBAN PARK RANGER</t>
  </si>
  <si>
    <t>RESEARCH ASSISTANT</t>
  </si>
  <si>
    <t>TRAFFIC DEVICE MAINTAINER</t>
  </si>
  <si>
    <t>MOTOR VEHICLE OPERATOR</t>
  </si>
  <si>
    <t>STATIONARY ENGINEER (ELECTRIC)</t>
  </si>
  <si>
    <t>ASSISTANT CIVIL ENGINEER</t>
  </si>
  <si>
    <t>ASSISTANT ELECTRICAL ENGINEER</t>
  </si>
  <si>
    <t>ASSISTANT CHEMICAL ENGINEER</t>
  </si>
  <si>
    <t>ASSISTANT ENVIRONMENTAL ENGINEER</t>
  </si>
  <si>
    <t>ASSOCIATE LABORATORY MICROBIOLOGIST</t>
  </si>
  <si>
    <t>QUALITY ASSURANCE SPECIALIST</t>
  </si>
  <si>
    <t>PUBLIC HEALTH ADVISER</t>
  </si>
  <si>
    <t>PUBLIC HEALTH ADVISER (SCHOOL HEALTH)</t>
  </si>
  <si>
    <t>SUPERVISOR II (SOCIAL SERVICES)</t>
  </si>
  <si>
    <t>SUPERVISOR III (SOCIAL SERVICES)</t>
  </si>
  <si>
    <t>SUPERVISOR II (SOCIAL WORK)</t>
  </si>
  <si>
    <t>SUPERVISOR III (SOCIAL WORK)</t>
  </si>
  <si>
    <t>MARINE ENGINEER</t>
  </si>
  <si>
    <t>53053</t>
  </si>
  <si>
    <t>53054</t>
  </si>
  <si>
    <t>5/28/2010 - 12/1/2010</t>
  </si>
  <si>
    <t>**Appointments made may include filling vacancies as well as replacing provisionals.</t>
  </si>
  <si>
    <t>DCAS and TA signed MOU authorizing the TA to develop and administer, under a strict protocol, examinations for TA-specific titles</t>
  </si>
  <si>
    <r>
      <t xml:space="preserve">Total Provisionals Remaining Per Title (if any) </t>
    </r>
    <r>
      <rPr>
        <b/>
        <vertAlign val="superscript"/>
        <sz val="10"/>
        <rFont val="Arial"/>
        <family val="2"/>
      </rPr>
      <t>+</t>
    </r>
  </si>
  <si>
    <t>BRIDGE PAINTER</t>
  </si>
  <si>
    <t>WORKERS' COMPENSATION BENEFITS EXAMINER</t>
  </si>
  <si>
    <t>HOUSING MANAGER</t>
  </si>
  <si>
    <t>MOTOR VEHICLE SUPERVISOR</t>
  </si>
  <si>
    <t>MARINE OILER (FERRY OPERATIONS)</t>
  </si>
  <si>
    <t>AUTO MECHANIC</t>
  </si>
  <si>
    <t>AUTO MECHANIC (DIESEL)</t>
  </si>
  <si>
    <t>CLAIM SPECIALIST</t>
  </si>
  <si>
    <t>STATISTICIAN</t>
  </si>
  <si>
    <t>INVESTMENT ANALYST</t>
  </si>
  <si>
    <t>PROGRAM EVALUATOR (ACS)</t>
  </si>
  <si>
    <t>PUBLIC RECORDS AIDE</t>
  </si>
  <si>
    <t>HOSTLER</t>
  </si>
  <si>
    <t>PRINTING PRESS OPERATOR</t>
  </si>
  <si>
    <t>AUTOMOTIVE SERVICE WORKER</t>
  </si>
  <si>
    <t>6/3/2011 - 8/19/2011</t>
  </si>
  <si>
    <t>DCAS and TBTA signed MOU authorizing the TBTA to develop and administer, under a strict protocol, examinations for TBTA-specific titles</t>
  </si>
  <si>
    <t>Testified at City Council hearing on NYC Workforce Reform Taskforce Report &amp; Recommendations, including divestiture of TA and TBTA</t>
  </si>
  <si>
    <t>40510</t>
  </si>
  <si>
    <t>10022</t>
  </si>
  <si>
    <t>10025</t>
  </si>
  <si>
    <t>21215</t>
  </si>
  <si>
    <t>81309</t>
  </si>
  <si>
    <t>12629</t>
  </si>
  <si>
    <t>31642</t>
  </si>
  <si>
    <t>81106</t>
  </si>
  <si>
    <t>22427</t>
  </si>
  <si>
    <t>40493</t>
  </si>
  <si>
    <t>71682</t>
  </si>
  <si>
    <t>12627</t>
  </si>
  <si>
    <t>71652</t>
  </si>
  <si>
    <t>92505</t>
  </si>
  <si>
    <t>70370</t>
  </si>
  <si>
    <t>40526</t>
  </si>
  <si>
    <t>92515</t>
  </si>
  <si>
    <t>92516</t>
  </si>
  <si>
    <t>91203</t>
  </si>
  <si>
    <t>60860</t>
  </si>
  <si>
    <t>10260</t>
  </si>
  <si>
    <t>70467</t>
  </si>
  <si>
    <t>70365</t>
  </si>
  <si>
    <t>33716</t>
  </si>
  <si>
    <t>52304</t>
  </si>
  <si>
    <t>52366</t>
  </si>
  <si>
    <t>52367</t>
  </si>
  <si>
    <t>52370</t>
  </si>
  <si>
    <t>20215</t>
  </si>
  <si>
    <t>10250</t>
  </si>
  <si>
    <t>10251</t>
  </si>
  <si>
    <t>13615</t>
  </si>
  <si>
    <t>91207</t>
  </si>
  <si>
    <t>90756</t>
  </si>
  <si>
    <t>34202</t>
  </si>
  <si>
    <t>51611</t>
  </si>
  <si>
    <t>70410</t>
  </si>
  <si>
    <t>80609</t>
  </si>
  <si>
    <t>60888</t>
  </si>
  <si>
    <t>91529</t>
  </si>
  <si>
    <t>70382</t>
  </si>
  <si>
    <t>91898</t>
  </si>
  <si>
    <t>92010</t>
  </si>
  <si>
    <t>40910</t>
  </si>
  <si>
    <t>12628</t>
  </si>
  <si>
    <t>10104</t>
  </si>
  <si>
    <t>70811</t>
  </si>
  <si>
    <t>71022</t>
  </si>
  <si>
    <t>71105</t>
  </si>
  <si>
    <t>71010</t>
  </si>
  <si>
    <t>70392</t>
  </si>
  <si>
    <t>31661</t>
  </si>
  <si>
    <t>81361</t>
  </si>
  <si>
    <t>31113</t>
  </si>
  <si>
    <t>70196</t>
  </si>
  <si>
    <t>91619</t>
  </si>
  <si>
    <t>92406</t>
  </si>
  <si>
    <t>12203</t>
  </si>
  <si>
    <t>31627</t>
  </si>
  <si>
    <t>31670</t>
  </si>
  <si>
    <t>52314</t>
  </si>
  <si>
    <t>52295</t>
  </si>
  <si>
    <t>21513</t>
  </si>
  <si>
    <t>92237</t>
  </si>
  <si>
    <t>21315</t>
  </si>
  <si>
    <t>70360</t>
  </si>
  <si>
    <t>90724</t>
  </si>
  <si>
    <t>91875</t>
  </si>
  <si>
    <t>91877</t>
  </si>
  <si>
    <t>91901</t>
  </si>
  <si>
    <t>91885</t>
  </si>
  <si>
    <t>91891</t>
  </si>
  <si>
    <t>91890</t>
  </si>
  <si>
    <t>91893</t>
  </si>
  <si>
    <t>91894</t>
  </si>
  <si>
    <t>91897</t>
  </si>
  <si>
    <t>40502</t>
  </si>
  <si>
    <t>20415</t>
  </si>
  <si>
    <t>90728</t>
  </si>
  <si>
    <t>11702</t>
  </si>
  <si>
    <t>81111</t>
  </si>
  <si>
    <t>90610</t>
  </si>
  <si>
    <t>22410</t>
  </si>
  <si>
    <t>10144</t>
  </si>
  <si>
    <t>71012</t>
  </si>
  <si>
    <t>70210</t>
  </si>
  <si>
    <t>91738</t>
  </si>
  <si>
    <t>10124</t>
  </si>
  <si>
    <t>51810</t>
  </si>
  <si>
    <t>52110</t>
  </si>
  <si>
    <t>81805</t>
  </si>
  <si>
    <t>81815</t>
  </si>
  <si>
    <t>90733</t>
  </si>
  <si>
    <t>92050</t>
  </si>
  <si>
    <t>54483</t>
  </si>
  <si>
    <t>60817</t>
  </si>
  <si>
    <t>21538</t>
  </si>
  <si>
    <t>10252</t>
  </si>
  <si>
    <t>90767</t>
  </si>
  <si>
    <t>70815</t>
  </si>
  <si>
    <t>70235</t>
  </si>
  <si>
    <t>90739</t>
  </si>
  <si>
    <t>92025</t>
  </si>
  <si>
    <t>91741</t>
  </si>
  <si>
    <t>52613</t>
  </si>
  <si>
    <t>70810</t>
  </si>
  <si>
    <t>12626</t>
  </si>
  <si>
    <t>91644</t>
  </si>
  <si>
    <t>12200</t>
  </si>
  <si>
    <t>91840</t>
  </si>
  <si>
    <t>91845</t>
  </si>
  <si>
    <t>13616</t>
  </si>
  <si>
    <t>30315</t>
  </si>
  <si>
    <t>53055</t>
  </si>
  <si>
    <t>71060</t>
  </si>
  <si>
    <t>70393</t>
  </si>
  <si>
    <t>71013</t>
  </si>
  <si>
    <t>51193</t>
  </si>
  <si>
    <t>91350</t>
  </si>
  <si>
    <t>92472</t>
  </si>
  <si>
    <t>52311</t>
  </si>
  <si>
    <t>52631</t>
  </si>
  <si>
    <t>12204</t>
  </si>
  <si>
    <t>34221</t>
  </si>
  <si>
    <t>11704</t>
  </si>
  <si>
    <t>60820</t>
  </si>
  <si>
    <t>12202</t>
  </si>
  <si>
    <t>35116</t>
  </si>
  <si>
    <t>91745</t>
  </si>
  <si>
    <t>31715</t>
  </si>
  <si>
    <t>71651</t>
  </si>
  <si>
    <t>91211</t>
  </si>
  <si>
    <t>91231</t>
  </si>
  <si>
    <t>91724</t>
  </si>
  <si>
    <t>90846</t>
  </si>
  <si>
    <t>60421</t>
  </si>
  <si>
    <t>70488</t>
  </si>
  <si>
    <t>70314</t>
  </si>
  <si>
    <t>21015</t>
  </si>
  <si>
    <t>21310</t>
  </si>
  <si>
    <t>34173</t>
  </si>
  <si>
    <t>40561</t>
  </si>
  <si>
    <t>52300</t>
  </si>
  <si>
    <t>60821</t>
  </si>
  <si>
    <t>81303</t>
  </si>
  <si>
    <t>33717</t>
  </si>
  <si>
    <t>31624</t>
  </si>
  <si>
    <t>31626</t>
  </si>
  <si>
    <t>52316</t>
  </si>
  <si>
    <t>60440</t>
  </si>
  <si>
    <t>90698</t>
  </si>
  <si>
    <t>90711</t>
  </si>
  <si>
    <t>10212</t>
  </si>
  <si>
    <t>21210</t>
  </si>
  <si>
    <t>21810</t>
  </si>
  <si>
    <t>30081</t>
  </si>
  <si>
    <t>33995</t>
  </si>
  <si>
    <t>80184</t>
  </si>
  <si>
    <t>80201</t>
  </si>
  <si>
    <t>90510</t>
  </si>
  <si>
    <t>90511</t>
  </si>
  <si>
    <t>90622</t>
  </si>
  <si>
    <t>91001</t>
  </si>
  <si>
    <t>70316</t>
  </si>
  <si>
    <t>70817</t>
  </si>
  <si>
    <t>10271</t>
  </si>
  <si>
    <t>22122</t>
  </si>
  <si>
    <t>31121</t>
  </si>
  <si>
    <t>31215</t>
  </si>
  <si>
    <t>31622</t>
  </si>
  <si>
    <t>31662</t>
  </si>
  <si>
    <t>40562</t>
  </si>
  <si>
    <t>60422</t>
  </si>
  <si>
    <t>60910</t>
  </si>
  <si>
    <t>90910</t>
  </si>
  <si>
    <t>91212</t>
  </si>
  <si>
    <t>91645</t>
  </si>
  <si>
    <t>20210</t>
  </si>
  <si>
    <t>20310</t>
  </si>
  <si>
    <t>20510</t>
  </si>
  <si>
    <t>21514</t>
  </si>
  <si>
    <t>34171</t>
  </si>
  <si>
    <t>51191</t>
  </si>
  <si>
    <t>51195</t>
  </si>
  <si>
    <t>52312</t>
  </si>
  <si>
    <t>52313</t>
  </si>
  <si>
    <t>52632</t>
  </si>
  <si>
    <t>52633</t>
  </si>
  <si>
    <t>91542</t>
  </si>
  <si>
    <t>91805</t>
  </si>
  <si>
    <t>40482</t>
  </si>
  <si>
    <t>80210</t>
  </si>
  <si>
    <t>91232</t>
  </si>
  <si>
    <t>91547</t>
  </si>
  <si>
    <t>92510</t>
  </si>
  <si>
    <t>92511</t>
  </si>
  <si>
    <t>30726</t>
  </si>
  <si>
    <t>40610</t>
  </si>
  <si>
    <t>40925</t>
  </si>
  <si>
    <t>52416</t>
  </si>
  <si>
    <t>60215</t>
  </si>
  <si>
    <t>81901</t>
  </si>
  <si>
    <t>92123</t>
  </si>
  <si>
    <t>92508</t>
  </si>
  <si>
    <t>20410</t>
  </si>
  <si>
    <t>ASSISTANT MECHANICAL ENGINEER</t>
  </si>
  <si>
    <t>31013</t>
  </si>
  <si>
    <t>INTERPRETER (SPANISH)</t>
  </si>
  <si>
    <t>PUBLIC HEALTH EPIDEMIOLOGIST</t>
  </si>
  <si>
    <t>52040</t>
  </si>
  <si>
    <t>FORENSIC MORTUARY TECHNICIAN</t>
  </si>
  <si>
    <t>80310</t>
  </si>
  <si>
    <t>RESIDENT BUILDINGS SUPERINTENDENT</t>
  </si>
  <si>
    <t>81310</t>
  </si>
  <si>
    <t>GARDENER</t>
  </si>
  <si>
    <t>90710</t>
  </si>
  <si>
    <t>ELEVATOR MECHANIC</t>
  </si>
  <si>
    <t>91925</t>
  </si>
  <si>
    <t>STEAM FITTER</t>
  </si>
  <si>
    <t>92235</t>
  </si>
  <si>
    <t>PLASTERER</t>
  </si>
  <si>
    <t>92575</t>
  </si>
  <si>
    <t>SUPERVISOR OF MECHANICS (MECHANICAL EQUIPMENT)</t>
  </si>
  <si>
    <t>20246</t>
  </si>
  <si>
    <t>TELECOMMUNICATIONS ASSOCIATE (DATA)</t>
  </si>
  <si>
    <t>20247</t>
  </si>
  <si>
    <t>TELECOMMUNICATIONS ASSOCIATE (VOICE)</t>
  </si>
  <si>
    <t>21512</t>
  </si>
  <si>
    <t>LABORATORY ASSOCIATE</t>
  </si>
  <si>
    <t>40523</t>
  </si>
  <si>
    <t>CITY TAX AUDITOR</t>
  </si>
  <si>
    <t>51011</t>
  </si>
  <si>
    <t>PUBLIC HEALTH NURSE</t>
  </si>
  <si>
    <t>51022</t>
  </si>
  <si>
    <t>PUBLIC HEALTH NURSE (SCHOOL HEALTH)</t>
  </si>
  <si>
    <t>52408</t>
  </si>
  <si>
    <t>CHILD AND FAMILY SPECIALIST</t>
  </si>
  <si>
    <t>70400</t>
  </si>
  <si>
    <t>CORRECTION ADMINISTRATIVE AIDE</t>
  </si>
  <si>
    <t>90723</t>
  </si>
  <si>
    <t>LOCKSMITH</t>
  </si>
  <si>
    <t>90736</t>
  </si>
  <si>
    <t>RUBBER TIRE REPAIRER</t>
  </si>
  <si>
    <t>91011</t>
  </si>
  <si>
    <t>WATERSHED MAINTAINER</t>
  </si>
  <si>
    <t>8/1/2011 - 3/16/2012</t>
  </si>
  <si>
    <t>4/15/2010 - 1/19/2012</t>
  </si>
  <si>
    <t>G, K</t>
  </si>
  <si>
    <t>B</t>
  </si>
  <si>
    <t>THESE  COLUMNS ARE NOT SET TO PRINT</t>
  </si>
  <si>
    <t>Examinations, Eligible Lists &amp; Provisionals Resolved Through Competitive Means</t>
  </si>
  <si>
    <t>Examination Scheduling and Administration</t>
  </si>
  <si>
    <t>Eligible List Administration</t>
  </si>
  <si>
    <t>Met with MTA, Mayor's Office of State Legislative Affairs and Governor’s Office staff regarding divestiture of TA and TBTA</t>
  </si>
  <si>
    <t>DCAS and NYC Law Dept sent draft legislation to the Mayor’s Office of State Legislative Affairs</t>
  </si>
  <si>
    <t>MTA, DCAS, and the Mayor’s Office of State Legislative Affairs met with  Assembly Governmental Employees Committee Chair regarding draft legislation</t>
  </si>
  <si>
    <t>DCAS and Mayor’s Office of State Legislative Affairs met with Assembly Governmental Employees Chair, Senate Civil Service &amp; Pensions Chair, Governor’s Office staff, and Program &amp; Counsel staff for the Assembly &amp; Senate to discuss TA and TBTA divestiture legislation</t>
  </si>
  <si>
    <t>A10029/S7211, a bill in relation to providing for independent personnel review boards for the TA and TBTA, was introduced by Governmental Employees Chair, Assembly Member Abbate, and Civil Service &amp; Pensions Chair, Senator Golden, respectively; A10029 was referred to the Assembly Corporations, Authorities &amp; Commissions Committee and S7211 was referred to the Senate Transportation Committee</t>
  </si>
  <si>
    <t>L</t>
  </si>
  <si>
    <t>Total # of Provisional Employees as of 5/31/2008</t>
  </si>
  <si>
    <t>Total # of Competitive Class Employees as of 5/31/2008</t>
  </si>
  <si>
    <t>10605</t>
  </si>
  <si>
    <t>CASHIER</t>
  </si>
  <si>
    <t>22426</t>
  </si>
  <si>
    <t>PROJECT MANAGER</t>
  </si>
  <si>
    <t>81350</t>
  </si>
  <si>
    <t>SUPERVISING HOUSING GROUNDSKEEPER</t>
  </si>
  <si>
    <t>82011</t>
  </si>
  <si>
    <t>SUPERVISOR OF HOUSING CARETAKERS</t>
  </si>
  <si>
    <t>91638</t>
  </si>
  <si>
    <t>SENIOR STATIONARY ENGINEER</t>
  </si>
  <si>
    <t>PROCUREMENT ANALYST</t>
  </si>
  <si>
    <t>20315</t>
  </si>
  <si>
    <t>ELECTRICAL ENGINEER</t>
  </si>
  <si>
    <t>20515</t>
  </si>
  <si>
    <t>CHEMICAL ENGINEER</t>
  </si>
  <si>
    <t>20618</t>
  </si>
  <si>
    <t>ENVIRONMENTAL ENGINEER</t>
  </si>
  <si>
    <t>22315</t>
  </si>
  <si>
    <t>HIGHWAY TRANSPORTATION SPECIALIST</t>
  </si>
  <si>
    <t>50310</t>
  </si>
  <si>
    <t>DIETITIAN</t>
  </si>
  <si>
    <t>91222</t>
  </si>
  <si>
    <t/>
  </si>
  <si>
    <t>Y</t>
  </si>
  <si>
    <t>N</t>
  </si>
  <si>
    <t>10074</t>
  </si>
  <si>
    <t>13611</t>
  </si>
  <si>
    <t>13621</t>
  </si>
  <si>
    <t>13622</t>
  </si>
  <si>
    <t>13631</t>
  </si>
  <si>
    <t>13632</t>
  </si>
  <si>
    <t>13651</t>
  </si>
  <si>
    <t>20113</t>
  </si>
  <si>
    <t>21822</t>
  </si>
  <si>
    <t>7/25/2011 - 10/24/2012</t>
  </si>
  <si>
    <t>F</t>
  </si>
  <si>
    <t>5/30/2011 - 9/27/2012</t>
  </si>
  <si>
    <t>5/11/2011 - 6/6/2012</t>
  </si>
  <si>
    <t>8/17/2011 - 10/29/2012</t>
  </si>
  <si>
    <t>DP - Implementation Delayed for Payroll Actions</t>
  </si>
  <si>
    <t>PU - Pending Union Discussions</t>
  </si>
  <si>
    <t xml:space="preserve">PN - Pending: Reclassification to an Existing Non-Competitive Title </t>
  </si>
  <si>
    <t>PC - Pending: Awaiting Union Certification</t>
  </si>
  <si>
    <t>*If the total number of resolved provisional appointments is less than the number of provisional appointments scheduled for resolution in the performance targets, an explanation of the reasons why the target has not been met, and a schedule for resolution of the provisional appointments is needed under separate cover.</t>
  </si>
  <si>
    <t>TOTALS</t>
  </si>
  <si>
    <t>delete vacant title</t>
  </si>
  <si>
    <t>n/a</t>
  </si>
  <si>
    <t>Yard Dispatcher</t>
  </si>
  <si>
    <t>91265</t>
  </si>
  <si>
    <t>Train Dispatcher</t>
  </si>
  <si>
    <t>81710</t>
  </si>
  <si>
    <t>School Computer Technology Specialist</t>
  </si>
  <si>
    <t>06786</t>
  </si>
  <si>
    <t>Interpreter/Translator (DOE)</t>
  </si>
  <si>
    <t>06754</t>
  </si>
  <si>
    <t>Equal Rights Compliance Specialist</t>
  </si>
  <si>
    <t>06773</t>
  </si>
  <si>
    <t xml:space="preserve">Secretary to the Special Commissioner of Investigation </t>
  </si>
  <si>
    <t>06612</t>
  </si>
  <si>
    <t>Secretary to the Deputy Chancellor (DOE)</t>
  </si>
  <si>
    <t>06655</t>
  </si>
  <si>
    <t>Secretary to the Counsel to the Chancellor</t>
  </si>
  <si>
    <t>06715</t>
  </si>
  <si>
    <t>Secretary to the Chancellor</t>
  </si>
  <si>
    <t>09880</t>
  </si>
  <si>
    <t>School Business Manager</t>
  </si>
  <si>
    <t>06745</t>
  </si>
  <si>
    <t>Associate Arts Program Specialist (DOE)</t>
  </si>
  <si>
    <t>06651</t>
  </si>
  <si>
    <t>Sign Language Interpreter</t>
  </si>
  <si>
    <t>06581</t>
  </si>
  <si>
    <t>School Health Services Aide</t>
  </si>
  <si>
    <t>05242</t>
  </si>
  <si>
    <t>Interpreter (hourly) (DOE)</t>
  </si>
  <si>
    <t>06313</t>
  </si>
  <si>
    <t>Classify as NC</t>
  </si>
  <si>
    <t>Confidential Investigator (DOE)</t>
  </si>
  <si>
    <t>06789</t>
  </si>
  <si>
    <t>Administrative Assistant ot Community Education Council</t>
  </si>
  <si>
    <t>Special Assistant to the Chancellor</t>
  </si>
  <si>
    <t>09879</t>
  </si>
  <si>
    <t>Director of Plant Operations</t>
  </si>
  <si>
    <t>05103</t>
  </si>
  <si>
    <t>Director of Operations</t>
  </si>
  <si>
    <t>06520</t>
  </si>
  <si>
    <t>Director of Artworks</t>
  </si>
  <si>
    <t>06523</t>
  </si>
  <si>
    <t>Deputy Executive Director of Financial Operations</t>
  </si>
  <si>
    <t>09276</t>
  </si>
  <si>
    <t>Deputy Executive Director (BERS)</t>
  </si>
  <si>
    <t>09741</t>
  </si>
  <si>
    <t>Deputy Director for Maintenance</t>
  </si>
  <si>
    <t>05388</t>
  </si>
  <si>
    <t>Deputy Auditor General (DOE)</t>
  </si>
  <si>
    <t>06228</t>
  </si>
  <si>
    <t>Chief Info Technology Officer (DOE)</t>
  </si>
  <si>
    <t>Chief Admin of Impartial Hearings (DOE)</t>
  </si>
  <si>
    <t>05348</t>
  </si>
  <si>
    <t>Auditor General (DOE)</t>
  </si>
  <si>
    <t>06229</t>
  </si>
  <si>
    <t>10/2/012</t>
  </si>
  <si>
    <t>Asst Exec Director (BERS)</t>
  </si>
  <si>
    <t>06230</t>
  </si>
  <si>
    <t>Classify as Exempt</t>
  </si>
  <si>
    <t>Executive Assistant to the Chancellor (DOE)</t>
  </si>
  <si>
    <t>09878</t>
  </si>
  <si>
    <t>Director of Parent Involvement (DOE)</t>
  </si>
  <si>
    <t>06510</t>
  </si>
  <si>
    <t>Assistant Commissioner (FD)</t>
  </si>
  <si>
    <t>06136</t>
  </si>
  <si>
    <t>Reclass to NC</t>
  </si>
  <si>
    <t>Emergency Medical Specialist-Paramedic</t>
  </si>
  <si>
    <t>Emergency Medical Specialist-Trainee</t>
  </si>
  <si>
    <t>53052</t>
  </si>
  <si>
    <t>Deputy Director, Environmental Control Board (DEP)</t>
  </si>
  <si>
    <t>06251</t>
  </si>
  <si>
    <t>Director of Environmental Management (DEP)</t>
  </si>
  <si>
    <t>06211</t>
  </si>
  <si>
    <t>Director of Environmental Police (DEP)</t>
  </si>
  <si>
    <t>06740</t>
  </si>
  <si>
    <t>Director of Equal Employment Oppty</t>
  </si>
  <si>
    <t>06398</t>
  </si>
  <si>
    <t>Director of Technology Development</t>
  </si>
  <si>
    <t>06729</t>
  </si>
  <si>
    <t>Employee Assistance Program Specialist</t>
  </si>
  <si>
    <t>06408</t>
  </si>
  <si>
    <t>Director, Employee Assistance Program (Only 1 In Any 1 Agcy)</t>
  </si>
  <si>
    <t>06409</t>
  </si>
  <si>
    <t>Computer Specialist (Software)</t>
  </si>
  <si>
    <t>Computer Operations Manager</t>
  </si>
  <si>
    <t>Computer Systems Manager</t>
  </si>
  <si>
    <t>Computer Associate (Operations)</t>
  </si>
  <si>
    <t>Computer Specialist (Operations)</t>
  </si>
  <si>
    <t>Computer Programmer Analyst</t>
  </si>
  <si>
    <t>Computer Programmer Analyst Trainee</t>
  </si>
  <si>
    <t>13650</t>
  </si>
  <si>
    <t>Computer Associate (Software)</t>
  </si>
  <si>
    <t>Certified IT Administrator (Database)</t>
  </si>
  <si>
    <t>Certified It Administrator (LAN)</t>
  </si>
  <si>
    <t>13641</t>
  </si>
  <si>
    <t>Certified It Administrator (WAN)</t>
  </si>
  <si>
    <t>13642</t>
  </si>
  <si>
    <t>Certified IT Developer (Applications)</t>
  </si>
  <si>
    <t>Computer Associate (Technical Support)</t>
  </si>
  <si>
    <t>Executive Program Specialist</t>
  </si>
  <si>
    <t>Confidential Strategy Planner</t>
  </si>
  <si>
    <t>Strategic Initiative Specialist</t>
  </si>
  <si>
    <t>Will The Position Be Competitively Examined? (Y/N)</t>
  </si>
  <si>
    <t>Total Provisionals Remaining Per Title (if any)</t>
  </si>
  <si>
    <t>Total Provisionals Resolved Per Title</t>
  </si>
  <si>
    <t>Titles With Few Incumbents</t>
  </si>
  <si>
    <t>Non-competitive, Exempt, Labor Requests</t>
  </si>
  <si>
    <t>Temporary Title Codes</t>
  </si>
  <si>
    <t>Date Resolution Submitted to SCSC</t>
  </si>
  <si>
    <t>Date Public Hearing Held</t>
  </si>
  <si>
    <t>Titles Subject To Action This Reporting Period</t>
  </si>
  <si>
    <t>Unresolved Titles</t>
  </si>
  <si>
    <t>Jurisdictional Classification Category</t>
  </si>
  <si>
    <t>Jurisdictional Classification Actions and Provisional Appointments Resolved Through Jurisdictional Classification</t>
  </si>
  <si>
    <t>THESE TWO COLUMNS ARE NOT SET TO PRINT</t>
  </si>
  <si>
    <t>TA - Remaining provisionals are in the Transit Authority and/or Triborough Bridge and Tunnel Authority</t>
  </si>
  <si>
    <t>** For titles receiving a net increase in provisionals due to Consolidation or Broadbanding, the increase in provisionals is shown as a negative number.</t>
  </si>
  <si>
    <t>an explanation of the reasons why the target has not been met, and a schedule for resolution of the provisional appointments is needed under separate cover.</t>
  </si>
  <si>
    <t xml:space="preserve">*If the total number of resolved provisional appointments is less than the number of provisional appointments scheduled for resolution in the performance targets </t>
  </si>
  <si>
    <t>Total Provisionals Resolved Per Title**</t>
  </si>
  <si>
    <t>Consolidation</t>
  </si>
  <si>
    <t>Broadbanding</t>
  </si>
  <si>
    <t>Date Action Was Finalized</t>
  </si>
  <si>
    <t>Date Action Began</t>
  </si>
  <si>
    <t>Position Classification</t>
  </si>
  <si>
    <t>Position Classification Actions and Provisional Appointments Resolved Through Position Classification</t>
  </si>
  <si>
    <t>PR- Provisional appoitments resolved after reporting period</t>
  </si>
  <si>
    <t>M</t>
  </si>
  <si>
    <t>Met with Mayor's Office of State Legislative Affairs and TA regarding A10029/S7211</t>
  </si>
  <si>
    <t>Total # of Provisional Employees as of 5/31/2013</t>
  </si>
  <si>
    <t>22559</t>
  </si>
  <si>
    <t>22558</t>
  </si>
  <si>
    <t>22557</t>
  </si>
  <si>
    <t>22556</t>
  </si>
  <si>
    <t>20919</t>
  </si>
  <si>
    <t>20918</t>
  </si>
  <si>
    <t>20917</t>
  </si>
  <si>
    <t>20916</t>
  </si>
  <si>
    <t>20915</t>
  </si>
  <si>
    <t xml:space="preserve">13387; 13388; 13390; </t>
  </si>
  <si>
    <t>54736; 54737</t>
  </si>
  <si>
    <t>Non-competitive</t>
  </si>
  <si>
    <t>54738; 50938</t>
  </si>
  <si>
    <t>13389</t>
  </si>
  <si>
    <t>20202</t>
  </si>
  <si>
    <t>20302</t>
  </si>
  <si>
    <t>20403</t>
  </si>
  <si>
    <t>20616</t>
  </si>
  <si>
    <t>21205</t>
  </si>
  <si>
    <t>30312</t>
  </si>
  <si>
    <t>70735</t>
  </si>
  <si>
    <t>91650</t>
  </si>
  <si>
    <t>91872</t>
  </si>
  <si>
    <t>92501</t>
  </si>
  <si>
    <t>10057</t>
  </si>
  <si>
    <t>10063</t>
  </si>
  <si>
    <t>10187</t>
  </si>
  <si>
    <t>10191</t>
  </si>
  <si>
    <t>10725</t>
  </si>
  <si>
    <t>10730</t>
  </si>
  <si>
    <t>12405</t>
  </si>
  <si>
    <t>35135</t>
  </si>
  <si>
    <t>10632</t>
  </si>
  <si>
    <t>DCAS and Mayor's Office of State Legislative Affairs met with DC37 representatives regarding A6355/S4655 (formerly A1029/S7211)</t>
  </si>
  <si>
    <t>DCAS, MTA, and the Mayor's Office of State Legislative Affairs met with Assembly Governmental Employees Committee Chair and affected unions for discussion on unions' concerns with A6355/S4655</t>
  </si>
  <si>
    <t>7/13/2011 - 2/4/2013</t>
  </si>
  <si>
    <t>ARCHITECTURAL INTERN</t>
  </si>
  <si>
    <t>ASSOCIATE CHEMIST</t>
  </si>
  <si>
    <t>2/13/2012 - 4/4/2013</t>
  </si>
  <si>
    <t>AUTO BODY WORKER</t>
  </si>
  <si>
    <t>BRIDGE AND TUNNEL SERGEANT</t>
  </si>
  <si>
    <t>12/10/2009 - 1/9/2013</t>
  </si>
  <si>
    <t>CIVIL ENGINEERING INTERN</t>
  </si>
  <si>
    <t>DEPUTY CITY SHERIFF</t>
  </si>
  <si>
    <t>ELECTRICAL ENGINEERING INTERN</t>
  </si>
  <si>
    <t>ENGINEERING TECHNICIAN</t>
  </si>
  <si>
    <t>ENVIRONMENTAL ENGINEERING INTERN</t>
  </si>
  <si>
    <t>11/16/2012 - 4/16/2013</t>
  </si>
  <si>
    <t>HIGH PRESSURE PLANT TENDER</t>
  </si>
  <si>
    <t>4/11/2011 - 3/7/2013</t>
  </si>
  <si>
    <t>MAINTENANCE SUPERVISOR (TRACK EQUIPMENT)</t>
  </si>
  <si>
    <t>MECHANICAL ENGINEERING INTERN</t>
  </si>
  <si>
    <t>2/15/2013 - 5/31/2013</t>
  </si>
  <si>
    <t>7/13/2011 - 4/24/2013</t>
  </si>
  <si>
    <t>5/3/2010 - 1/30/2013</t>
  </si>
  <si>
    <t>3/4/2011 - 5/13/2013</t>
  </si>
  <si>
    <t>6/11/2010 - 5/13/2013</t>
  </si>
  <si>
    <t>7/13/2011 - 12/1/2011</t>
  </si>
  <si>
    <t>3/22/2012 - 4/9/2013</t>
  </si>
  <si>
    <t>7/25/2011 - 5/13/2013</t>
  </si>
  <si>
    <t>7/30/2010 - 3/28/2013</t>
  </si>
  <si>
    <t>1/9/2012 - 4/10/2013</t>
  </si>
  <si>
    <t>5/14/2010 - 3/20/2013</t>
  </si>
  <si>
    <t>1/28/2010 - 5/3/2013</t>
  </si>
  <si>
    <t>7/25/2011 - 3/1/2013</t>
  </si>
  <si>
    <t>3/5/2010 - 1/8/2013</t>
  </si>
  <si>
    <t>12/14/2011 - 5/16/2013</t>
  </si>
  <si>
    <t>MAINTENANCE SUPERVISOR (STRUCTURESGROUP EPLUMBING)</t>
  </si>
  <si>
    <t>MECHANICAL MAINTAINER  GROUP C</t>
  </si>
  <si>
    <t>A  Eligibles remaining on lists established prior to the reporting period.</t>
  </si>
  <si>
    <t>B  Multiple lists were established; some lists were established prior to the reporting period.</t>
  </si>
  <si>
    <t>C  This is a promo only list; appointments were made in agencies with no lists.</t>
  </si>
  <si>
    <t>D  Provisional appointments were made prior to list establishment.</t>
  </si>
  <si>
    <t>E  "No. of Eligibles Remaining on List" is not reported as no provisionals were serving during the reporting period.</t>
  </si>
  <si>
    <t>F  Multiple lists established; Old List is nonviable; New List recently established.</t>
  </si>
  <si>
    <t>G  List is currently nonviable or is expected to be nonviable shortly.</t>
  </si>
  <si>
    <t>H  Data error being investigated.</t>
  </si>
  <si>
    <t>I  Provisionals resolved after reporting period.</t>
  </si>
  <si>
    <t>J  Agencies have been directed to resolve provisional appointments.</t>
  </si>
  <si>
    <t>K  Provisionals are in agency TA/TBTA only.</t>
  </si>
  <si>
    <t>L  Selective Certification exhausted; agencies directed to canvas primary list</t>
  </si>
  <si>
    <t>M  Title no longer exists due to Broadbanding/Consolidation</t>
  </si>
  <si>
    <t>N List expired during life of plan; new exam to be scheduled</t>
  </si>
  <si>
    <t>EMERGENCY MEDICAL SPECIALIST-EMT</t>
  </si>
  <si>
    <t>K, G</t>
  </si>
  <si>
    <t>MARINE ENGINEER (UNIFORMED FIRE DEPARTMENT)</t>
  </si>
  <si>
    <t>Total # of Provisional Employees as of 11/30/2013</t>
  </si>
  <si>
    <t>7/6/2011</t>
  </si>
  <si>
    <t>1/4/2012</t>
  </si>
  <si>
    <t>10/27/2010</t>
  </si>
  <si>
    <t>7/29/2009</t>
  </si>
  <si>
    <t>10/9/2013</t>
  </si>
  <si>
    <t>5/1/2013</t>
  </si>
  <si>
    <t>1/25/2012</t>
  </si>
  <si>
    <t>11/30/2011</t>
  </si>
  <si>
    <t>3/28/2012</t>
  </si>
  <si>
    <t>4/2/2012</t>
  </si>
  <si>
    <t>2/8/2012</t>
  </si>
  <si>
    <t>7/18/2012</t>
  </si>
  <si>
    <t>7/25/2012</t>
  </si>
  <si>
    <t>5/16/2012</t>
  </si>
  <si>
    <t>11/12/2009</t>
  </si>
  <si>
    <t>1/13/2010</t>
  </si>
  <si>
    <t>3/24/2010 - 4/10/2012</t>
  </si>
  <si>
    <t>7/20/2011</t>
  </si>
  <si>
    <t>12/7/2011</t>
  </si>
  <si>
    <t>12/9/2011</t>
  </si>
  <si>
    <t>1/2/2013</t>
  </si>
  <si>
    <t>11/6/2013</t>
  </si>
  <si>
    <t>2/23/2013</t>
  </si>
  <si>
    <t>6/24/2014</t>
  </si>
  <si>
    <t>5/11/2011</t>
  </si>
  <si>
    <t>8/10/2011</t>
  </si>
  <si>
    <t>11/9/2011</t>
  </si>
  <si>
    <t>3/26/2011</t>
  </si>
  <si>
    <t>8/15/2012</t>
  </si>
  <si>
    <t>5/20/2009</t>
  </si>
  <si>
    <t>12/30/2009</t>
  </si>
  <si>
    <t>1/18/2012</t>
  </si>
  <si>
    <t>6/6/2012</t>
  </si>
  <si>
    <t>10/16/2013</t>
  </si>
  <si>
    <t>1/26/2013</t>
  </si>
  <si>
    <t>3/20/2013</t>
  </si>
  <si>
    <t>5/22/2013</t>
  </si>
  <si>
    <t>7/11/2012</t>
  </si>
  <si>
    <t>6/9/2010</t>
  </si>
  <si>
    <t>7/13/2011</t>
  </si>
  <si>
    <t>8/10/2011 - 7/9/2012</t>
  </si>
  <si>
    <t>8/18/2010</t>
  </si>
  <si>
    <t>10/14/2009</t>
  </si>
  <si>
    <t>12/9/2009</t>
  </si>
  <si>
    <t>4/6/2011</t>
  </si>
  <si>
    <t>5/2/2012</t>
  </si>
  <si>
    <t>7/28/2010</t>
  </si>
  <si>
    <t>9/7/2011</t>
  </si>
  <si>
    <t>6/30/2012</t>
  </si>
  <si>
    <t>11/14/2012</t>
  </si>
  <si>
    <t>4/3/2013</t>
  </si>
  <si>
    <t>4/5/2013</t>
  </si>
  <si>
    <t>8/29/2012</t>
  </si>
  <si>
    <t>11/13/2013</t>
  </si>
  <si>
    <t>6/26/2013</t>
  </si>
  <si>
    <t>12/12/2012</t>
  </si>
  <si>
    <t>8/4/2010</t>
  </si>
  <si>
    <t>10/6/2010</t>
  </si>
  <si>
    <t>2/16/2011</t>
  </si>
  <si>
    <t>8/17/2011</t>
  </si>
  <si>
    <t>10/13/2010</t>
  </si>
  <si>
    <t>7/10/2013</t>
  </si>
  <si>
    <t>5/18/2013</t>
  </si>
  <si>
    <t>3/23/2013</t>
  </si>
  <si>
    <t>7/31/2013</t>
  </si>
  <si>
    <t>12/3/2008</t>
  </si>
  <si>
    <t>2/25/2009</t>
  </si>
  <si>
    <t>6/12/2013</t>
  </si>
  <si>
    <t>7/5/2012</t>
  </si>
  <si>
    <t>5/18/2011</t>
  </si>
  <si>
    <t>8/31/2011</t>
  </si>
  <si>
    <t>8/22/2011 - 2/6/2013</t>
  </si>
  <si>
    <t>2/24/2010</t>
  </si>
  <si>
    <t>2/1/2014</t>
  </si>
  <si>
    <t>9/19/2012</t>
  </si>
  <si>
    <t>12/4/2013</t>
  </si>
  <si>
    <t>9/5/2012</t>
  </si>
  <si>
    <t>12/1/2010 - 3/15/2013</t>
  </si>
  <si>
    <t>2/27/2013</t>
  </si>
  <si>
    <t>2/1/2012</t>
  </si>
  <si>
    <t>2/9/2011</t>
  </si>
  <si>
    <t>10/31/2012</t>
  </si>
  <si>
    <t>3/10/2010</t>
  </si>
  <si>
    <t>3/15/2010 - 9/11/2012</t>
  </si>
  <si>
    <t>6/8/2011</t>
  </si>
  <si>
    <t>1/23/2012</t>
  </si>
  <si>
    <t>3/31/2010</t>
  </si>
  <si>
    <t>4/5/2010</t>
  </si>
  <si>
    <t>1/9/2013</t>
  </si>
  <si>
    <t>5/29/2013</t>
  </si>
  <si>
    <t>8/7/2013</t>
  </si>
  <si>
    <t>6/29/2011</t>
  </si>
  <si>
    <t>2/13/2013</t>
  </si>
  <si>
    <t>6/30/2010</t>
  </si>
  <si>
    <t>7/1/2009</t>
  </si>
  <si>
    <t>4/20/2011</t>
  </si>
  <si>
    <t>5/12/2010</t>
  </si>
  <si>
    <t>1/8/2009 - 1/18/2013</t>
  </si>
  <si>
    <t>8/24/2011</t>
  </si>
  <si>
    <t>3/16/2011</t>
  </si>
  <si>
    <t>4/24/2013</t>
  </si>
  <si>
    <t>4/2/2012 - 4/30/2012</t>
  </si>
  <si>
    <t>1/11/2012</t>
  </si>
  <si>
    <t>6/18/2011</t>
  </si>
  <si>
    <t>12/19/2009</t>
  </si>
  <si>
    <t>11/24/2010</t>
  </si>
  <si>
    <t>9/15/2010</t>
  </si>
  <si>
    <t>10/23/2013</t>
  </si>
  <si>
    <t>10/30/2013</t>
  </si>
  <si>
    <t>6/27/2012</t>
  </si>
  <si>
    <t>5/8/2013</t>
  </si>
  <si>
    <t>10/3/2012</t>
  </si>
  <si>
    <t>5/4/2011</t>
  </si>
  <si>
    <t>5/13/2009</t>
  </si>
  <si>
    <t>3/3/2012</t>
  </si>
  <si>
    <t>11/20/2013</t>
  </si>
  <si>
    <t>6/23/2010</t>
  </si>
  <si>
    <t>1/27/2010</t>
  </si>
  <si>
    <t>6/16/2012</t>
  </si>
  <si>
    <t>3/24/2010</t>
  </si>
  <si>
    <t>4/28/2010</t>
  </si>
  <si>
    <t>3/13/2013</t>
  </si>
  <si>
    <t>3/23/2011</t>
  </si>
  <si>
    <t>5/26/2010</t>
  </si>
  <si>
    <t>12/24/2008</t>
  </si>
  <si>
    <t>1/6/2009 - 12/13/2012</t>
  </si>
  <si>
    <t>6/16/2010</t>
  </si>
  <si>
    <t>6/23/2012</t>
  </si>
  <si>
    <t>6/13/2012</t>
  </si>
  <si>
    <t>5/5/2010</t>
  </si>
  <si>
    <t>5/7/2010 - 7/26/2010</t>
  </si>
  <si>
    <t>4/14/2010</t>
  </si>
  <si>
    <t>1/20/2010</t>
  </si>
  <si>
    <t>6/26/2014</t>
  </si>
  <si>
    <t>2/3/2010</t>
  </si>
  <si>
    <t>12/8/2010</t>
  </si>
  <si>
    <t>3/30/2011</t>
  </si>
  <si>
    <t>1/2/2014</t>
  </si>
  <si>
    <t>8/17/2012</t>
  </si>
  <si>
    <t>3/2/2011</t>
  </si>
  <si>
    <t>4/16/13-Approved increase from 10 to 11 positions for DOT; Approved 4 positions for DCAS; Approved 3 positions DEP</t>
  </si>
  <si>
    <t>Exempt</t>
  </si>
  <si>
    <t>4/16/13-Approved 4 positions for DOT; Approved 8 positions DEP</t>
  </si>
  <si>
    <t>4/16/13- Approved an increase from 10 to 15 positions for DOT; Approved 15 positions for DCAS.  9/10/13- Approved 5 positions for Comptroller</t>
  </si>
  <si>
    <t>4/16/13- Approved 2 positions for DCAS; Approved 3 positions for DEP</t>
  </si>
  <si>
    <t>8/6/13- Approved  1position each at OLR, NYPD and FDNY</t>
  </si>
  <si>
    <t>8/6/13- Approved 7 positions OLR; 1 position NYPD; 18 positions FDNY.</t>
  </si>
  <si>
    <t>Emergency Medical Specialist-EMT</t>
  </si>
  <si>
    <t>7/17/13- Approved 2 positions</t>
  </si>
  <si>
    <t>10/15/13- Approved an increase from 1 to 10 positions</t>
  </si>
  <si>
    <t>7/17/13-Approved 1 position per council</t>
  </si>
  <si>
    <t>7/17/13-Approved 50 positions</t>
  </si>
  <si>
    <t>7/17/13- Approved 300 positions</t>
  </si>
  <si>
    <t>7/17/13- Approved 100 positions</t>
  </si>
  <si>
    <t>7/17/13- Approved 1 position</t>
  </si>
  <si>
    <t>7/17/13- Approved 7 positions</t>
  </si>
  <si>
    <t>7/17/13- Approved 25 positions</t>
  </si>
  <si>
    <t>7/17/13- Approved 50 positions</t>
  </si>
  <si>
    <t>Deputy Chief Consultant (Radiation Control)</t>
  </si>
  <si>
    <t>District Personnel Officer</t>
  </si>
  <si>
    <t>Deputy Chief, Neighborhoood Conservation Bureau</t>
  </si>
  <si>
    <t>Assistant to Commissioner (Motor Maintenance)</t>
  </si>
  <si>
    <t>Asst Superintendent of School Buildings (Design &amp; Construction)</t>
  </si>
  <si>
    <t>Director, Bureau of Plants and Structures</t>
  </si>
  <si>
    <t>Asst Director of Technical Services (Emissions Inventory)</t>
  </si>
  <si>
    <t>Asst Director of Technical Services (Air Pollution Control)</t>
  </si>
  <si>
    <t>Director of Community Treatment</t>
  </si>
  <si>
    <t>Program Coordinator (VISTA)</t>
  </si>
  <si>
    <t>Asst Director of Medical Care Services</t>
  </si>
  <si>
    <t>Director of Commissaries</t>
  </si>
  <si>
    <t>Asst Director of Rehabilitation</t>
  </si>
  <si>
    <t>Director of Rehabilitation</t>
  </si>
  <si>
    <t>Accompanist</t>
  </si>
  <si>
    <t>Director of Planning and Research</t>
  </si>
  <si>
    <t>Supervisor of Field Operations</t>
  </si>
  <si>
    <t>Senior Consultant (Mental Health Research)</t>
  </si>
  <si>
    <t>Staff Sociologist</t>
  </si>
  <si>
    <t>Asst Director (Mental Health Research)</t>
  </si>
  <si>
    <t>Program Announcer</t>
  </si>
  <si>
    <t>Housing Community Activities Coordinator</t>
  </si>
  <si>
    <t>Asst Chief of Housing Community Activities</t>
  </si>
  <si>
    <t>Administrative Director of Bridge Painters</t>
  </si>
  <si>
    <t>Community Organization Specialist (Urban Renewal)</t>
  </si>
  <si>
    <t>Director of Intersection Traffic Control</t>
  </si>
  <si>
    <t>Special Contract Inspector</t>
  </si>
  <si>
    <t>Satisfaction Clerk</t>
  </si>
  <si>
    <t>Senior Satisfaction Clerk</t>
  </si>
  <si>
    <t>Institutional Inspector</t>
  </si>
  <si>
    <t>Senior Institutional Inspector</t>
  </si>
  <si>
    <t>Supervising Institutional Inspector</t>
  </si>
  <si>
    <t>Principal Institutional Inspector</t>
  </si>
  <si>
    <t>*Chief Surgeon (Non-managerial details)</t>
  </si>
  <si>
    <t>*Crew Chief (Pest Control)</t>
  </si>
  <si>
    <t>*Elevator Operator</t>
  </si>
  <si>
    <t>*Dentist</t>
  </si>
  <si>
    <t xml:space="preserve"> + This cannot be a formula since appointments are made for a variety of different reasons, not always to replace provisionals. </t>
  </si>
  <si>
    <t>Report Date: 01/15/2014</t>
  </si>
  <si>
    <t xml:space="preserve"> c</t>
  </si>
  <si>
    <t>5/21/2011</t>
  </si>
  <si>
    <t>2/26/2011</t>
  </si>
  <si>
    <t>11/20/2010</t>
  </si>
  <si>
    <t>6/11/2011</t>
  </si>
  <si>
    <t>1/22/2011</t>
  </si>
  <si>
    <t>11/6/2010</t>
  </si>
  <si>
    <t>10/17/2009</t>
  </si>
  <si>
    <t>3/12/2011</t>
  </si>
  <si>
    <t xml:space="preserve"> </t>
  </si>
  <si>
    <t>K</t>
  </si>
  <si>
    <t>H, J</t>
  </si>
  <si>
    <t>8/1/2009 - 3/18/2013</t>
  </si>
  <si>
    <t>10/11/2013 - 11/26/2013</t>
  </si>
  <si>
    <t>1/30/2012 - 11/12/2013</t>
  </si>
  <si>
    <t>7/19/2012 - 11/19/2013</t>
  </si>
  <si>
    <t>9/06/2013 - 11/12/2013</t>
  </si>
  <si>
    <t>9/09/2013 - 11/22/2013</t>
  </si>
  <si>
    <t>9/27/2013 - 11/26/2013</t>
  </si>
  <si>
    <t>9/26/2013 - 11/22/2013</t>
  </si>
  <si>
    <t xml:space="preserve">9/25/2013 - 11/08/2013                                                                                                                                                                                                                                                                                                                                                                                                                                                                                                                                                                                          </t>
  </si>
  <si>
    <t>2/15/2013 - 11/15/2013</t>
  </si>
  <si>
    <t>9/21/2012 - 9/12/2013</t>
  </si>
  <si>
    <t>12/23/2010 - 11/25/2013</t>
  </si>
  <si>
    <t>8/6/2009 - 11/7/2013</t>
  </si>
  <si>
    <t>3/26/2011, 1/22/2014</t>
  </si>
  <si>
    <t>12/20/2008, 12/14/2013</t>
  </si>
  <si>
    <t>5/9/2009, 6/8/2013</t>
  </si>
  <si>
    <t>6/5/2010, 6/15/2013</t>
  </si>
  <si>
    <t>11/22/2011, 6/4/2014</t>
  </si>
  <si>
    <t>8/16/2008, 12/7/2013</t>
  </si>
  <si>
    <t>Multiple Exams</t>
  </si>
  <si>
    <t>Multiple Lists</t>
  </si>
  <si>
    <t>4/19/2008, 9/12/2012</t>
  </si>
  <si>
    <t>8/12/2009, 10/30/2013</t>
  </si>
  <si>
    <t xml:space="preserve"> 1/27/2009</t>
  </si>
  <si>
    <t>12/19/2010, 3/18/2014</t>
  </si>
  <si>
    <t>5/3/2008, 11/7/2012</t>
  </si>
  <si>
    <t>,</t>
  </si>
  <si>
    <t>1/26/2011, 4/3/2013</t>
  </si>
  <si>
    <t>4/25/2009, 11/1/2012</t>
  </si>
  <si>
    <t>7/1/2011, 1/2/2014</t>
  </si>
  <si>
    <t>1/5/2008, 6/22/2013</t>
  </si>
  <si>
    <t>10/21/2009, 10/22/2013</t>
  </si>
  <si>
    <t>3/28/2009, 6/16/2012</t>
  </si>
  <si>
    <t>3/23/2011, 7/24/2013</t>
  </si>
  <si>
    <t>12/19/2010, 1/25/2014</t>
  </si>
  <si>
    <t>1/23/2010, 6/15/2013</t>
  </si>
  <si>
    <t>6/3/2009, 4/2/2014</t>
  </si>
  <si>
    <t>11/21/2009, 6/28/2014</t>
  </si>
  <si>
    <t>11/20/2010, 2/25/2014</t>
  </si>
  <si>
    <t>4/16/2012, 7/31/2013</t>
  </si>
  <si>
    <t>1/23/2010, 4/30/2014</t>
  </si>
  <si>
    <t xml:space="preserve"> 1/8/2011, 6/3/2014</t>
  </si>
  <si>
    <t>Administered by TA</t>
  </si>
  <si>
    <t>Exam 2714</t>
  </si>
  <si>
    <t>Exam 2718</t>
  </si>
  <si>
    <t>5/5/2010, 10/22/2013</t>
  </si>
  <si>
    <t>3/3/2012, 5/7/2014</t>
  </si>
  <si>
    <t>1/4/2012, 5/7/2014</t>
  </si>
  <si>
    <t xml:space="preserve"> 2/5/2010</t>
  </si>
  <si>
    <t>2/7/2009, 10/19/2013</t>
  </si>
  <si>
    <t>2/21/2009, 1/3/2012</t>
  </si>
  <si>
    <t xml:space="preserve"> 2/20/2009</t>
  </si>
  <si>
    <t>6/3/2009, 12/4/2013</t>
  </si>
  <si>
    <t>7/1/2011, 8/1/2013</t>
  </si>
  <si>
    <t>7/7/2009, 6/4/2014</t>
  </si>
  <si>
    <t>1/23/2011, 6/14/2014</t>
  </si>
  <si>
    <t xml:space="preserve"> 1/23/2011</t>
  </si>
  <si>
    <t>4/25/2009, 6/29/2013</t>
  </si>
  <si>
    <t>1/16/2010, 6/15/2013</t>
  </si>
  <si>
    <t>06/20/2009, 10/26/2013</t>
  </si>
  <si>
    <t>12/31/2008, 12/15/2012</t>
  </si>
  <si>
    <t>2/3/2010, 8/21/2013</t>
  </si>
  <si>
    <t xml:space="preserve"> 6/26/2010</t>
  </si>
  <si>
    <t>Please note: as we are starting year six of the Provisional Reduction Plan, multiple exams have been administered and multiple lists were established for certain titles; as such, the report has been consolidated to include only the end date of the exam administration period and initial list establishment date for each new exam or list. When a title has greater than two active exams or lists, the term “multiple exams” or “multiple lists” has been noted in the fields.  The Date Examination Was Completed has been noted for exams that have been published but not yet established; Date Eligible List Established has been used for all established lists.</t>
  </si>
  <si>
    <t>1/24/2012 - 11/29/2013</t>
  </si>
  <si>
    <t>5/18/2012 - 9/20/2013</t>
  </si>
  <si>
    <t>1/17/2012 -11/22/2013</t>
  </si>
  <si>
    <t>3/4/2011 - 7/19/2013</t>
  </si>
  <si>
    <t>7/25/2011 - 11/12/2013</t>
  </si>
  <si>
    <t>3/4/2013 - 8/28/2013</t>
  </si>
  <si>
    <t>9/4/2012 - 7/12/2013</t>
  </si>
  <si>
    <t>8/30/2010 - 11/18/2013</t>
  </si>
  <si>
    <t>1/14/2009 - 7/1/2013</t>
  </si>
  <si>
    <t>2/25/2011 - 11/27/2013</t>
  </si>
  <si>
    <t>7/3/2012 - 10/10/2013</t>
  </si>
  <si>
    <t>9/6/2012 - 8/15/2013</t>
  </si>
  <si>
    <t>6/2/2009 - 10/15/2013</t>
  </si>
  <si>
    <t>7/13/2011 - 11/18/2013</t>
  </si>
  <si>
    <t>1/23/2012 - 11/8/2013</t>
  </si>
  <si>
    <t>6/28/2010 - 11/19/2013</t>
  </si>
  <si>
    <t>7/15/2011 - 11/26/2013</t>
  </si>
  <si>
    <t>2/13/2012 - 10/24/2013</t>
  </si>
  <si>
    <t>10/8/2010 - 9/11/2013</t>
  </si>
  <si>
    <t>11/16/2012 - 11/12/2013</t>
  </si>
  <si>
    <t>3/19/2010 - 10/18/2013</t>
  </si>
  <si>
    <t>12/28/2009 - 9/5/2013</t>
  </si>
  <si>
    <t>5/16/2012 - 11/19/2013</t>
  </si>
  <si>
    <t>3/24/2010 - 9/9/2013</t>
  </si>
  <si>
    <t>4/2/2010 - 11/12/2013</t>
  </si>
  <si>
    <t>7/16/2012 - 11/18/2013</t>
  </si>
  <si>
    <t>2/14/2011 - 11/20/2013</t>
  </si>
  <si>
    <t>7/16/2012 - 11/21/2013</t>
  </si>
  <si>
    <t>5/3/2010 - 11/21/2013</t>
  </si>
  <si>
    <t>10/5/2012 - 11/18/2013</t>
  </si>
  <si>
    <t>4/10/2013 - 11/13/2013</t>
  </si>
  <si>
    <t>1/14/2010 - 11/26/2013</t>
  </si>
  <si>
    <t>5/23/2011 - 11/21/2013</t>
  </si>
  <si>
    <t>6/21/2010 - 10/18/2013</t>
  </si>
  <si>
    <t>12/20/2008, 3/12/2014</t>
  </si>
  <si>
    <t>7/16/2009 - 6/17/2013</t>
  </si>
  <si>
    <t>8/2/2012 - 11/27/2013</t>
  </si>
  <si>
    <t>8/6/2010 - 9/11/2013</t>
  </si>
  <si>
    <t>5/13/2011 - 11/26/2013</t>
  </si>
  <si>
    <t>9/20/2010 - 10/31/2013</t>
  </si>
  <si>
    <t>4/6/2010 - 9/20/2013</t>
  </si>
  <si>
    <t>4/6/2010 - 7/12/2013</t>
  </si>
  <si>
    <t>1/21/2010 - 6/12/2013</t>
  </si>
  <si>
    <t>3/1/2013 - 11/19/2013</t>
  </si>
  <si>
    <t>3/29/2010 - 11/27/2013</t>
  </si>
  <si>
    <t>12/10/2009 - 7/15/2013</t>
  </si>
  <si>
    <t>1/23/2012 - 10/23/2013</t>
  </si>
  <si>
    <t>11/8/2013 - 11/25/2013</t>
  </si>
  <si>
    <t>9/17/2013 - 11/12/2013</t>
  </si>
  <si>
    <t>9/27/2013 - 11/27/2013</t>
  </si>
  <si>
    <t>12/10/2009 - 8/30/2013</t>
  </si>
  <si>
    <t>7/6/2011 - 8/12/2013</t>
  </si>
  <si>
    <t>2/13/2012 - 9/23/2013</t>
  </si>
  <si>
    <t>9/30/2008 - 11/4/2013</t>
  </si>
  <si>
    <t>8/18/2010 - 11/26/2013</t>
  </si>
  <si>
    <t>4/1/2011 - 9/23/2013</t>
  </si>
  <si>
    <t>7/15/2011 - 10/23/2013</t>
  </si>
  <si>
    <t>3/3/2010 - 11/8/2013</t>
  </si>
  <si>
    <t>4/5/2013 - 11/8/2013</t>
  </si>
  <si>
    <t>1/10/2013 - 11/21/2013</t>
  </si>
  <si>
    <t>7/22/2011 - 11/29/2013</t>
  </si>
  <si>
    <t>2/9/2012 - 11/26/2013</t>
  </si>
  <si>
    <t>2/13/2012 - 11/7/2013</t>
  </si>
  <si>
    <t>7/26/2012 - 11/26/2013</t>
  </si>
  <si>
    <t>5/18/2012 - 11/12/2013</t>
  </si>
  <si>
    <t>7/19/2012 - 11/12/2013</t>
  </si>
  <si>
    <t>1/30/2012 - 11/8/2013</t>
  </si>
  <si>
    <t>1/31/2012 - 11/22/2013</t>
  </si>
  <si>
    <t>8/17/2011 - 6/28/2013</t>
  </si>
  <si>
    <t>8/17/2011 - 11/15/2013</t>
  </si>
  <si>
    <t>12/12/2011 - 11/12/2013</t>
  </si>
  <si>
    <t>8/17/2012 - 10/23/2013</t>
  </si>
  <si>
    <t>1/25/2012 - 10/24/2013</t>
  </si>
  <si>
    <t>5/26/2009 - 11/19/2013</t>
  </si>
  <si>
    <t>1/30/2012 - 11/22/2013</t>
  </si>
  <si>
    <t>7/13/2011 - 11/26/2013</t>
  </si>
  <si>
    <t>1/7/2010 - 11/26/2013</t>
  </si>
  <si>
    <t>6/12/2012 - 11/22/2013</t>
  </si>
  <si>
    <t>7/17/2012 - 10/17/2013</t>
  </si>
  <si>
    <t>1/23/2012 - 11/25/2013</t>
  </si>
  <si>
    <t>8/20/2010 - 11/19/2013</t>
  </si>
  <si>
    <t>9/22/2010 - 9/4/2013</t>
  </si>
  <si>
    <t>9/17/2009 - 11/13/2013</t>
  </si>
  <si>
    <t>5/3/2012 - 11/7/2013</t>
  </si>
  <si>
    <t>4/7/2011 - 10/2/2013</t>
  </si>
  <si>
    <t>7/30/2010 - 8/26/2013</t>
  </si>
  <si>
    <t>7/30/2010 - 8/30/2013</t>
  </si>
  <si>
    <t>9/12/2011 - 10/30/2013</t>
  </si>
  <si>
    <t>11/16/2012 - 11/7/2013</t>
  </si>
  <si>
    <t>12/28/2011 - 9/13/2013</t>
  </si>
  <si>
    <t>7/29/2010 - 11/15/2013</t>
  </si>
  <si>
    <t>3/30/2012 - 11/21/2013</t>
  </si>
  <si>
    <t>1/7/2013 - 11/29/2013</t>
  </si>
  <si>
    <t>8/6/2010 - 9/13/2013</t>
  </si>
  <si>
    <t>12/28/2009 - 11/14/2013</t>
  </si>
  <si>
    <t>5/18/2011 - 11/26/2013</t>
  </si>
  <si>
    <t>4/1/2011 - 11/12/2013</t>
  </si>
  <si>
    <t>1/23/2012 - 11/27/2013</t>
  </si>
  <si>
    <t>7/19/2013 - 11/25/2013</t>
  </si>
  <si>
    <t>11/19/2008 - 11/12/2013</t>
  </si>
  <si>
    <t>5/23/2011 - 11/12/2013</t>
  </si>
  <si>
    <t>10/28/2010 - 11/29/2013</t>
  </si>
  <si>
    <t>7/19/2013 - 9/26/2013</t>
  </si>
  <si>
    <t>2/26/2009 - 11/14/2013</t>
  </si>
  <si>
    <t>4/3/2012 - 8/19/2013</t>
  </si>
  <si>
    <t>6/13/2013 - 11/8/2013</t>
  </si>
  <si>
    <t>9/13/2012 - 11/26/2013</t>
  </si>
  <si>
    <t>9/7/2011 - 8/7/2013</t>
  </si>
  <si>
    <t>6/15/2010 - 7/15/2013</t>
  </si>
  <si>
    <t>12/15/2008 - 11/25/2013</t>
  </si>
  <si>
    <t>6/15/2011 - 11/19/2013</t>
  </si>
  <si>
    <t>4/4/2013 - 11/25/2013</t>
  </si>
  <si>
    <t>4/13/2010 - 11/26/2013</t>
  </si>
  <si>
    <t>7/12/2012 - 11/12/2013</t>
  </si>
  <si>
    <t>9/7/2010 - 11/6/2013</t>
  </si>
  <si>
    <t>7/11/2011 - 11/20/2013</t>
  </si>
  <si>
    <t>3/23/2010 - 10/25/2013</t>
  </si>
  <si>
    <t>5/17/2011 - 11/12/2013</t>
  </si>
  <si>
    <t>11/16/2012 - 11/26/2013</t>
  </si>
  <si>
    <t>2/3/2012 - 10/30/2013</t>
  </si>
  <si>
    <t>2/14/2011 - 9/27/2013</t>
  </si>
  <si>
    <t>11/9/2012 - 10/3/2013</t>
  </si>
  <si>
    <t>4/13/2012 - 11/8/2013</t>
  </si>
  <si>
    <t>7/8/2011 - 9/16/2013</t>
  </si>
  <si>
    <t>5/1/2013 - 9/27/2013</t>
  </si>
  <si>
    <t>1/10/2013 - 11/26/2013</t>
  </si>
  <si>
    <t>6/9/2011 - 10/9/2013</t>
  </si>
  <si>
    <t>8/17/2011 - 11/7/2013</t>
  </si>
  <si>
    <t>8/9/2013 - 11/8/2013</t>
  </si>
  <si>
    <t>1/14/2010 - 10/1/2013</t>
  </si>
  <si>
    <t>7/6/2011 - 9/11/2013</t>
  </si>
  <si>
    <t>10/29/2010 - 10/11/2013</t>
  </si>
  <si>
    <t>2/15/2013 - 11/26/2013</t>
  </si>
  <si>
    <t>7/1/2010 - 9/30/2013</t>
  </si>
  <si>
    <t>7/7/2009 - 11/12/2013</t>
  </si>
  <si>
    <t>4/28/2011 - 10/21/2013</t>
  </si>
  <si>
    <t>5/23/2011 - 10/7/2013</t>
  </si>
  <si>
    <t>3/22/2013 - 9/6/2013</t>
  </si>
  <si>
    <t>8/14/2009 - 6/20/2013</t>
  </si>
  <si>
    <t>9/1/2011 - 11/22/2013</t>
  </si>
  <si>
    <t>3/21/2011 - 11/26/2013</t>
  </si>
  <si>
    <t>5/31/2013 - 11/12/2013</t>
  </si>
  <si>
    <t>10/11/2013 - 11/21/2013</t>
  </si>
  <si>
    <t>12/5/2011 - 11/12/2013</t>
  </si>
</sst>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0"/>
      <name val="Arial"/>
    </font>
    <font>
      <sz val="11"/>
      <color theme="1"/>
      <name val="Georgia"/>
      <family val="2"/>
      <scheme val="minor"/>
    </font>
    <font>
      <sz val="8"/>
      <name val="Arial"/>
      <family val="2"/>
    </font>
    <font>
      <b/>
      <sz val="10"/>
      <name val="Arial"/>
      <family val="2"/>
    </font>
    <font>
      <sz val="10"/>
      <name val="Arial"/>
      <family val="2"/>
    </font>
    <font>
      <b/>
      <vertAlign val="superscript"/>
      <sz val="10"/>
      <name val="Arial"/>
      <family val="2"/>
    </font>
    <font>
      <sz val="11"/>
      <color theme="1"/>
      <name val="Georgia"/>
      <family val="2"/>
      <scheme val="minor"/>
    </font>
    <font>
      <sz val="10"/>
      <color indexed="8"/>
      <name val="Arial"/>
      <family val="2"/>
    </font>
    <font>
      <b/>
      <sz val="8"/>
      <name val="Arial"/>
      <family val="2"/>
    </font>
    <font>
      <b/>
      <u/>
      <sz val="10"/>
      <name val="Arial"/>
      <family val="2"/>
    </font>
    <font>
      <b/>
      <sz val="14"/>
      <name val="Arial"/>
      <family val="2"/>
    </font>
    <font>
      <sz val="10"/>
      <color theme="1"/>
      <name val="Arial"/>
      <family val="2"/>
    </font>
    <font>
      <b/>
      <sz val="12"/>
      <name val="Arial"/>
      <family val="2"/>
    </font>
    <font>
      <sz val="10"/>
      <color indexed="8"/>
      <name val="Arial"/>
      <family val="2"/>
    </font>
    <font>
      <b/>
      <sz val="9"/>
      <name val="Calibri"/>
      <family val="2"/>
    </font>
    <font>
      <sz val="9"/>
      <color indexed="8"/>
      <name val="Calibri"/>
      <family val="2"/>
    </font>
    <font>
      <sz val="9"/>
      <name val="Calibri"/>
      <family val="2"/>
    </font>
    <font>
      <sz val="10"/>
      <color indexed="8"/>
      <name val="Arial"/>
      <family val="2"/>
    </font>
    <font>
      <sz val="8"/>
      <name val="Calibri"/>
      <family val="2"/>
    </font>
    <font>
      <sz val="10"/>
      <name val="Ariel"/>
    </font>
  </fonts>
  <fills count="5">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42"/>
        <bgColor indexed="64"/>
      </patternFill>
    </fill>
  </fills>
  <borders count="2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6" fillId="0" borderId="0"/>
    <xf numFmtId="0" fontId="7" fillId="0" borderId="0"/>
    <xf numFmtId="0" fontId="13" fillId="0" borderId="0"/>
    <xf numFmtId="0" fontId="1" fillId="0" borderId="0"/>
    <xf numFmtId="0" fontId="17" fillId="0" borderId="0"/>
  </cellStyleXfs>
  <cellXfs count="189">
    <xf numFmtId="0" fontId="0" fillId="0" borderId="0" xfId="0"/>
    <xf numFmtId="0" fontId="3" fillId="2" borderId="1" xfId="0" applyFont="1" applyFill="1" applyBorder="1" applyAlignment="1">
      <alignment horizontal="centerContinuous" vertical="center"/>
    </xf>
    <xf numFmtId="0" fontId="3" fillId="2" borderId="2" xfId="0" applyFont="1" applyFill="1" applyBorder="1" applyAlignment="1">
      <alignment horizontal="centerContinuous" vertical="center"/>
    </xf>
    <xf numFmtId="0" fontId="0" fillId="0" borderId="0" xfId="0" applyAlignment="1">
      <alignment vertical="center"/>
    </xf>
    <xf numFmtId="0" fontId="3" fillId="2" borderId="3" xfId="0" applyFont="1" applyFill="1" applyBorder="1" applyAlignment="1">
      <alignment horizontal="centerContinuous" vertical="center"/>
    </xf>
    <xf numFmtId="0" fontId="3" fillId="2" borderId="4" xfId="0" applyFont="1" applyFill="1" applyBorder="1" applyAlignment="1">
      <alignment horizontal="centerContinuous" vertical="center"/>
    </xf>
    <xf numFmtId="0" fontId="3" fillId="2" borderId="5" xfId="0" applyFont="1" applyFill="1" applyBorder="1" applyAlignment="1">
      <alignment vertical="center"/>
    </xf>
    <xf numFmtId="0" fontId="3" fillId="2" borderId="6" xfId="0" applyFont="1" applyFill="1" applyBorder="1" applyAlignment="1">
      <alignment horizontal="centerContinuous" vertical="center"/>
    </xf>
    <xf numFmtId="0" fontId="0" fillId="3" borderId="1" xfId="0" applyFill="1" applyBorder="1" applyAlignment="1">
      <alignment vertical="center"/>
    </xf>
    <xf numFmtId="0" fontId="0" fillId="3" borderId="7" xfId="0" applyFill="1" applyBorder="1" applyAlignment="1">
      <alignment vertical="center"/>
    </xf>
    <xf numFmtId="0" fontId="3" fillId="3" borderId="3" xfId="0" applyFont="1" applyFill="1" applyBorder="1" applyAlignment="1">
      <alignment vertical="center"/>
    </xf>
    <xf numFmtId="0" fontId="3" fillId="3" borderId="8" xfId="0" applyFont="1" applyFill="1" applyBorder="1" applyAlignment="1">
      <alignment vertical="center"/>
    </xf>
    <xf numFmtId="0" fontId="3" fillId="3" borderId="8" xfId="0" applyFont="1" applyFill="1" applyBorder="1" applyAlignment="1">
      <alignment vertical="center" wrapText="1"/>
    </xf>
    <xf numFmtId="0" fontId="0" fillId="2" borderId="4" xfId="0" applyFill="1" applyBorder="1" applyAlignment="1">
      <alignment vertical="center" wrapText="1"/>
    </xf>
    <xf numFmtId="3" fontId="0" fillId="0" borderId="9" xfId="0" applyNumberFormat="1" applyFill="1" applyBorder="1" applyAlignment="1">
      <alignment vertical="center" wrapText="1"/>
    </xf>
    <xf numFmtId="3" fontId="0" fillId="0" borderId="10" xfId="0" applyNumberFormat="1" applyFill="1" applyBorder="1" applyAlignment="1">
      <alignment vertical="center" wrapText="1"/>
    </xf>
    <xf numFmtId="0" fontId="3" fillId="2" borderId="11" xfId="0" applyFont="1" applyFill="1" applyBorder="1" applyAlignment="1">
      <alignment vertical="center" wrapText="1"/>
    </xf>
    <xf numFmtId="0" fontId="3" fillId="2" borderId="12" xfId="0" applyFont="1" applyFill="1" applyBorder="1" applyAlignment="1">
      <alignment vertical="center" wrapText="1"/>
    </xf>
    <xf numFmtId="0" fontId="3" fillId="0" borderId="0" xfId="0" applyFont="1" applyFill="1" applyBorder="1" applyAlignment="1">
      <alignment horizontal="centerContinuous" vertical="center" wrapText="1"/>
    </xf>
    <xf numFmtId="0" fontId="0" fillId="0" borderId="0" xfId="0" applyFill="1" applyBorder="1" applyAlignment="1">
      <alignment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Continuous" vertical="center" wrapText="1"/>
    </xf>
    <xf numFmtId="0" fontId="0" fillId="2" borderId="6" xfId="0" applyFill="1" applyBorder="1" applyAlignment="1">
      <alignment vertical="center" wrapText="1"/>
    </xf>
    <xf numFmtId="3" fontId="0" fillId="0" borderId="0" xfId="0" applyNumberFormat="1"/>
    <xf numFmtId="0" fontId="3" fillId="3" borderId="13" xfId="0" applyFont="1" applyFill="1" applyBorder="1" applyAlignment="1">
      <alignment vertical="center" wrapText="1"/>
    </xf>
    <xf numFmtId="3" fontId="0" fillId="0" borderId="14" xfId="0" applyNumberFormat="1" applyFill="1" applyBorder="1" applyAlignment="1">
      <alignment vertical="center" wrapText="1"/>
    </xf>
    <xf numFmtId="0" fontId="3" fillId="3" borderId="3" xfId="0" applyFont="1" applyFill="1" applyBorder="1" applyAlignment="1">
      <alignment horizontal="center" vertical="center" wrapText="1"/>
    </xf>
    <xf numFmtId="0" fontId="4" fillId="0" borderId="15" xfId="0" applyFont="1" applyBorder="1" applyAlignment="1">
      <alignment horizontal="center" vertical="center"/>
    </xf>
    <xf numFmtId="0" fontId="4" fillId="0" borderId="15" xfId="0" applyFont="1" applyBorder="1"/>
    <xf numFmtId="0" fontId="4" fillId="0" borderId="15" xfId="0" applyFont="1" applyFill="1" applyBorder="1"/>
    <xf numFmtId="0" fontId="4" fillId="0" borderId="15" xfId="0" applyFont="1" applyBorder="1" applyAlignment="1">
      <alignment vertical="center" wrapText="1"/>
    </xf>
    <xf numFmtId="0" fontId="3" fillId="3" borderId="5" xfId="0" applyFont="1" applyFill="1" applyBorder="1" applyAlignment="1">
      <alignment horizontal="center" wrapText="1"/>
    </xf>
    <xf numFmtId="0" fontId="4" fillId="0" borderId="0" xfId="0" applyFont="1" applyAlignment="1"/>
    <xf numFmtId="0" fontId="3" fillId="2" borderId="17" xfId="0" applyFont="1" applyFill="1" applyBorder="1" applyAlignment="1">
      <alignment horizontal="centerContinuous" vertical="center"/>
    </xf>
    <xf numFmtId="0" fontId="3" fillId="2" borderId="0" xfId="0" applyFont="1" applyFill="1" applyBorder="1" applyAlignment="1">
      <alignment horizontal="centerContinuous" vertical="center"/>
    </xf>
    <xf numFmtId="0" fontId="3" fillId="2" borderId="18" xfId="0" applyFont="1" applyFill="1" applyBorder="1" applyAlignment="1">
      <alignment horizontal="centerContinuous" vertical="center"/>
    </xf>
    <xf numFmtId="0" fontId="3" fillId="0" borderId="0" xfId="0" applyFont="1" applyAlignment="1">
      <alignment vertical="center"/>
    </xf>
    <xf numFmtId="0" fontId="4" fillId="0" borderId="0" xfId="0" applyFont="1" applyAlignment="1">
      <alignment vertical="center"/>
    </xf>
    <xf numFmtId="0" fontId="4" fillId="3" borderId="1" xfId="0" applyFont="1" applyFill="1" applyBorder="1" applyAlignment="1">
      <alignment vertical="center"/>
    </xf>
    <xf numFmtId="0" fontId="3" fillId="3" borderId="5" xfId="0" applyFont="1" applyFill="1" applyBorder="1" applyAlignment="1">
      <alignment vertical="center"/>
    </xf>
    <xf numFmtId="14" fontId="4" fillId="0" borderId="15" xfId="0" applyNumberFormat="1" applyFont="1" applyBorder="1" applyAlignment="1">
      <alignment horizontal="right" vertical="center" indent="1"/>
    </xf>
    <xf numFmtId="0" fontId="0" fillId="0" borderId="0" xfId="0" applyAlignment="1">
      <alignment horizontal="left" vertical="center"/>
    </xf>
    <xf numFmtId="0" fontId="0" fillId="4" borderId="21" xfId="0" applyFill="1" applyBorder="1" applyAlignment="1">
      <alignment vertical="center"/>
    </xf>
    <xf numFmtId="0" fontId="3" fillId="4" borderId="21" xfId="0" applyFont="1" applyFill="1" applyBorder="1" applyAlignment="1">
      <alignment vertical="center"/>
    </xf>
    <xf numFmtId="0" fontId="3" fillId="4" borderId="22" xfId="0" applyFont="1" applyFill="1" applyBorder="1" applyAlignment="1">
      <alignment vertical="center"/>
    </xf>
    <xf numFmtId="0" fontId="0" fillId="0" borderId="15" xfId="0" applyFill="1" applyBorder="1" applyAlignment="1">
      <alignment horizontal="center" vertical="center"/>
    </xf>
    <xf numFmtId="0" fontId="0" fillId="0" borderId="23" xfId="0" applyFill="1" applyBorder="1" applyAlignment="1">
      <alignment horizontal="center" vertical="center"/>
    </xf>
    <xf numFmtId="0" fontId="0" fillId="0" borderId="15" xfId="0" applyBorder="1" applyAlignment="1">
      <alignment vertical="center"/>
    </xf>
    <xf numFmtId="0" fontId="0" fillId="4" borderId="15" xfId="0" applyFill="1" applyBorder="1" applyAlignment="1">
      <alignment vertical="center"/>
    </xf>
    <xf numFmtId="0" fontId="0" fillId="0" borderId="15" xfId="0" applyBorder="1" applyAlignment="1">
      <alignment vertical="center" shrinkToFit="1"/>
    </xf>
    <xf numFmtId="0" fontId="0" fillId="0" borderId="15" xfId="0" applyBorder="1" applyAlignment="1">
      <alignment horizontal="right" vertical="center"/>
    </xf>
    <xf numFmtId="14" fontId="4" fillId="0" borderId="15" xfId="0" applyNumberFormat="1" applyFont="1" applyBorder="1" applyAlignment="1">
      <alignment horizontal="center" vertical="center"/>
    </xf>
    <xf numFmtId="49" fontId="4" fillId="0" borderId="15" xfId="0" applyNumberFormat="1" applyFont="1" applyBorder="1" applyAlignment="1">
      <alignment horizontal="center"/>
    </xf>
    <xf numFmtId="0" fontId="4" fillId="0" borderId="23" xfId="0" applyFont="1" applyFill="1" applyBorder="1" applyAlignment="1">
      <alignment horizontal="center" vertical="center"/>
    </xf>
    <xf numFmtId="0" fontId="4" fillId="0" borderId="15" xfId="0" applyFont="1" applyBorder="1" applyAlignment="1">
      <alignment vertical="center"/>
    </xf>
    <xf numFmtId="0" fontId="4" fillId="0" borderId="24" xfId="0" applyFont="1" applyBorder="1"/>
    <xf numFmtId="0" fontId="4" fillId="0" borderId="15" xfId="0" applyFont="1" applyBorder="1" applyAlignment="1">
      <alignment vertical="center" shrinkToFit="1"/>
    </xf>
    <xf numFmtId="49" fontId="4" fillId="0" borderId="15" xfId="0" applyNumberFormat="1" applyFont="1" applyBorder="1" applyAlignment="1">
      <alignment vertical="center"/>
    </xf>
    <xf numFmtId="14" fontId="0" fillId="0" borderId="15" xfId="0" applyNumberFormat="1" applyBorder="1" applyAlignment="1">
      <alignment horizontal="center" vertical="center"/>
    </xf>
    <xf numFmtId="49" fontId="4" fillId="0" borderId="0" xfId="0" applyNumberFormat="1" applyFont="1" applyAlignment="1">
      <alignment vertical="center"/>
    </xf>
    <xf numFmtId="49" fontId="0" fillId="0" borderId="15" xfId="0" applyNumberFormat="1" applyBorder="1" applyAlignment="1">
      <alignment vertical="center"/>
    </xf>
    <xf numFmtId="0" fontId="3" fillId="4" borderId="6" xfId="0" applyFont="1" applyFill="1" applyBorder="1" applyAlignment="1">
      <alignment horizontal="center" vertical="center" wrapText="1"/>
    </xf>
    <xf numFmtId="0" fontId="3" fillId="3" borderId="5" xfId="0" applyFont="1" applyFill="1" applyBorder="1" applyAlignment="1">
      <alignment vertical="center" wrapText="1"/>
    </xf>
    <xf numFmtId="0" fontId="8" fillId="3" borderId="5" xfId="0" applyFont="1" applyFill="1" applyBorder="1" applyAlignment="1">
      <alignment vertical="center" wrapText="1"/>
    </xf>
    <xf numFmtId="0" fontId="3" fillId="3" borderId="1" xfId="0" applyFont="1" applyFill="1" applyBorder="1" applyAlignment="1">
      <alignment vertical="center"/>
    </xf>
    <xf numFmtId="0" fontId="3" fillId="4" borderId="2" xfId="0" applyFont="1" applyFill="1" applyBorder="1" applyAlignment="1">
      <alignment vertical="center"/>
    </xf>
    <xf numFmtId="0" fontId="3" fillId="3" borderId="2" xfId="0" applyFont="1" applyFill="1" applyBorder="1" applyAlignment="1">
      <alignment horizontal="centerContinuous" vertical="center"/>
    </xf>
    <xf numFmtId="0" fontId="3" fillId="3" borderId="17" xfId="0" applyFont="1" applyFill="1" applyBorder="1" applyAlignment="1">
      <alignment horizontal="centerContinuous" vertical="center"/>
    </xf>
    <xf numFmtId="0" fontId="9" fillId="3" borderId="1" xfId="0" applyFont="1" applyFill="1" applyBorder="1" applyAlignment="1">
      <alignment horizontal="centerContinuous" vertical="center"/>
    </xf>
    <xf numFmtId="0" fontId="0" fillId="2" borderId="6" xfId="0" applyFill="1" applyBorder="1" applyAlignment="1">
      <alignment horizontal="centerContinuous" vertical="center"/>
    </xf>
    <xf numFmtId="0" fontId="0" fillId="2" borderId="18" xfId="0" applyFill="1" applyBorder="1" applyAlignment="1">
      <alignment horizontal="centerContinuous" vertical="center"/>
    </xf>
    <xf numFmtId="0" fontId="0" fillId="2" borderId="4" xfId="0" applyFill="1" applyBorder="1" applyAlignment="1">
      <alignment horizontal="centerContinuous" vertical="center"/>
    </xf>
    <xf numFmtId="0" fontId="0" fillId="2" borderId="0" xfId="0" applyFill="1" applyBorder="1" applyAlignment="1">
      <alignment horizontal="centerContinuous" vertical="center"/>
    </xf>
    <xf numFmtId="0" fontId="0" fillId="2" borderId="2" xfId="0" applyFill="1" applyBorder="1" applyAlignment="1">
      <alignment horizontal="centerContinuous" vertical="center"/>
    </xf>
    <xf numFmtId="0" fontId="0" fillId="2" borderId="17" xfId="0" applyFill="1" applyBorder="1" applyAlignment="1">
      <alignment horizontal="centerContinuous" vertical="center"/>
    </xf>
    <xf numFmtId="0" fontId="0" fillId="0" borderId="0" xfId="0" applyAlignment="1">
      <alignment horizontal="center" vertical="center"/>
    </xf>
    <xf numFmtId="0" fontId="3" fillId="4" borderId="22" xfId="0" applyFont="1" applyFill="1" applyBorder="1" applyAlignment="1">
      <alignment horizontal="center" vertical="center"/>
    </xf>
    <xf numFmtId="14" fontId="11" fillId="0" borderId="15" xfId="0" applyNumberFormat="1" applyFont="1" applyBorder="1" applyAlignment="1">
      <alignment horizontal="center" vertical="center"/>
    </xf>
    <xf numFmtId="14" fontId="0" fillId="0" borderId="15" xfId="0" applyNumberFormat="1" applyBorder="1" applyAlignment="1">
      <alignment vertical="center"/>
    </xf>
    <xf numFmtId="0" fontId="3" fillId="3" borderId="3" xfId="0" applyFont="1" applyFill="1" applyBorder="1" applyAlignment="1">
      <alignment horizontal="left" vertical="center" wrapText="1"/>
    </xf>
    <xf numFmtId="0" fontId="8" fillId="3" borderId="3" xfId="0" applyFont="1" applyFill="1" applyBorder="1" applyAlignment="1">
      <alignment horizontal="left" vertical="center" wrapText="1"/>
    </xf>
    <xf numFmtId="0" fontId="3" fillId="3" borderId="3" xfId="0" applyFont="1" applyFill="1" applyBorder="1" applyAlignment="1">
      <alignment horizontal="center" vertical="center"/>
    </xf>
    <xf numFmtId="0" fontId="3" fillId="4" borderId="20" xfId="0" applyFont="1" applyFill="1" applyBorder="1" applyAlignment="1">
      <alignment vertical="center"/>
    </xf>
    <xf numFmtId="0" fontId="3" fillId="0" borderId="0" xfId="0" applyFont="1" applyFill="1" applyAlignment="1">
      <alignment vertical="center"/>
    </xf>
    <xf numFmtId="49" fontId="4" fillId="0" borderId="15" xfId="0" applyNumberFormat="1" applyFont="1" applyBorder="1" applyAlignment="1">
      <alignment horizontal="center" vertical="center"/>
    </xf>
    <xf numFmtId="0" fontId="3" fillId="3" borderId="1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0" fillId="0" borderId="15" xfId="0" applyBorder="1" applyAlignment="1">
      <alignment horizontal="right" vertical="center" indent="2"/>
    </xf>
    <xf numFmtId="0" fontId="0" fillId="4" borderId="19" xfId="0" applyFill="1" applyBorder="1" applyAlignment="1">
      <alignment horizontal="right" vertical="center" indent="2"/>
    </xf>
    <xf numFmtId="14" fontId="0" fillId="0" borderId="15" xfId="0" applyNumberFormat="1" applyFill="1" applyBorder="1" applyAlignment="1">
      <alignment horizontal="center" vertical="center"/>
    </xf>
    <xf numFmtId="0" fontId="3" fillId="2" borderId="17" xfId="0" applyFont="1" applyFill="1" applyBorder="1" applyAlignment="1">
      <alignment horizontal="center" vertical="center"/>
    </xf>
    <xf numFmtId="0" fontId="0" fillId="2" borderId="2" xfId="0" applyFill="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Border="1" applyAlignment="1">
      <alignment horizontal="center" vertical="center"/>
    </xf>
    <xf numFmtId="0" fontId="0" fillId="2" borderId="4" xfId="0" applyFill="1" applyBorder="1" applyAlignment="1">
      <alignment horizontal="center" vertical="center"/>
    </xf>
    <xf numFmtId="0" fontId="3" fillId="2" borderId="18" xfId="0" applyFont="1" applyFill="1" applyBorder="1" applyAlignment="1">
      <alignment horizontal="center" vertical="center"/>
    </xf>
    <xf numFmtId="0" fontId="0" fillId="2" borderId="6" xfId="0" applyFill="1" applyBorder="1" applyAlignment="1">
      <alignment horizontal="center" vertical="center"/>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4" fillId="0" borderId="16" xfId="0" applyFont="1" applyBorder="1" applyAlignment="1">
      <alignment vertical="center" shrinkToFit="1"/>
    </xf>
    <xf numFmtId="0" fontId="4" fillId="0" borderId="15" xfId="0" applyFont="1" applyBorder="1" applyAlignment="1">
      <alignment horizontal="left"/>
    </xf>
    <xf numFmtId="0" fontId="4" fillId="0" borderId="7" xfId="0" applyFont="1" applyBorder="1" applyAlignment="1">
      <alignment vertical="center" shrinkToFit="1"/>
    </xf>
    <xf numFmtId="0" fontId="4" fillId="0" borderId="15" xfId="0" applyFont="1" applyBorder="1" applyAlignment="1">
      <alignment horizontal="left" vertical="center"/>
    </xf>
    <xf numFmtId="0" fontId="0" fillId="0" borderId="15" xfId="0" quotePrefix="1" applyBorder="1" applyAlignment="1">
      <alignment vertical="center"/>
    </xf>
    <xf numFmtId="0" fontId="4" fillId="0" borderId="15" xfId="0" quotePrefix="1" applyFont="1" applyBorder="1" applyAlignment="1">
      <alignment horizontal="left"/>
    </xf>
    <xf numFmtId="0" fontId="3" fillId="3" borderId="15" xfId="0" applyFont="1" applyFill="1" applyBorder="1" applyAlignment="1">
      <alignment horizontal="center" wrapText="1"/>
    </xf>
    <xf numFmtId="0" fontId="16" fillId="0" borderId="0" xfId="0" applyFont="1" applyFill="1"/>
    <xf numFmtId="0" fontId="16" fillId="0" borderId="0" xfId="0" applyFont="1"/>
    <xf numFmtId="0" fontId="16" fillId="0" borderId="0" xfId="0" applyFont="1" applyFill="1" applyBorder="1"/>
    <xf numFmtId="0" fontId="16" fillId="0" borderId="0" xfId="2" applyFont="1" applyFill="1" applyBorder="1" applyAlignment="1">
      <alignment vertical="center" wrapText="1"/>
    </xf>
    <xf numFmtId="0" fontId="16" fillId="0" borderId="0" xfId="0" applyFont="1" applyFill="1" applyAlignment="1">
      <alignment vertical="center"/>
    </xf>
    <xf numFmtId="0" fontId="16" fillId="0" borderId="0" xfId="0" applyFont="1" applyFill="1" applyAlignment="1">
      <alignment horizontal="center"/>
    </xf>
    <xf numFmtId="0" fontId="16" fillId="0" borderId="0" xfId="0" applyFont="1" applyFill="1" applyAlignment="1">
      <alignment horizontal="center" wrapText="1"/>
    </xf>
    <xf numFmtId="0" fontId="14" fillId="0" borderId="0" xfId="0" applyFont="1" applyFill="1" applyAlignment="1">
      <alignment vertical="center"/>
    </xf>
    <xf numFmtId="0" fontId="15" fillId="0" borderId="15" xfId="3" applyFont="1" applyFill="1" applyBorder="1" applyAlignment="1">
      <alignment wrapText="1"/>
    </xf>
    <xf numFmtId="0" fontId="16" fillId="0" borderId="0" xfId="0" applyFont="1" applyFill="1" applyBorder="1" applyAlignment="1">
      <alignment horizontal="right" vertical="center" wrapText="1" indent="2"/>
    </xf>
    <xf numFmtId="0" fontId="16" fillId="0" borderId="0" xfId="0" applyNumberFormat="1" applyFont="1" applyFill="1" applyAlignment="1">
      <alignment horizontal="right" wrapText="1" indent="2"/>
    </xf>
    <xf numFmtId="0" fontId="16" fillId="0" borderId="0" xfId="2" applyFont="1" applyFill="1" applyBorder="1" applyAlignment="1">
      <alignment horizontal="right" vertical="center" wrapText="1" indent="2"/>
    </xf>
    <xf numFmtId="0" fontId="16" fillId="0" borderId="0" xfId="0" applyFont="1" applyFill="1" applyAlignment="1">
      <alignment horizontal="right" wrapText="1" indent="2"/>
    </xf>
    <xf numFmtId="0" fontId="13" fillId="0" borderId="15" xfId="3" applyFont="1" applyFill="1" applyBorder="1" applyAlignment="1">
      <alignment wrapText="1"/>
    </xf>
    <xf numFmtId="0" fontId="13" fillId="0" borderId="15" xfId="3" applyFont="1" applyFill="1" applyBorder="1" applyAlignment="1">
      <alignment horizontal="right" indent="2"/>
    </xf>
    <xf numFmtId="14" fontId="4" fillId="0" borderId="15" xfId="0" applyNumberFormat="1" applyFont="1" applyFill="1" applyBorder="1" applyAlignment="1">
      <alignment horizontal="center" wrapText="1"/>
    </xf>
    <xf numFmtId="0" fontId="13" fillId="0" borderId="15" xfId="3" applyFont="1" applyFill="1" applyBorder="1" applyAlignment="1">
      <alignment horizontal="center" wrapText="1"/>
    </xf>
    <xf numFmtId="0" fontId="13" fillId="0" borderId="15" xfId="3" applyFont="1" applyFill="1" applyBorder="1" applyAlignment="1">
      <alignment horizontal="right" wrapText="1" indent="2"/>
    </xf>
    <xf numFmtId="0" fontId="13" fillId="0" borderId="15" xfId="3" applyFont="1" applyBorder="1" applyAlignment="1">
      <alignment horizontal="right" indent="2"/>
    </xf>
    <xf numFmtId="0" fontId="13" fillId="0" borderId="15" xfId="3" applyFont="1" applyBorder="1" applyAlignment="1">
      <alignment horizontal="right" wrapText="1" indent="2"/>
    </xf>
    <xf numFmtId="0" fontId="0" fillId="0" borderId="15" xfId="0" applyBorder="1" applyAlignment="1">
      <alignment vertical="center" wrapText="1" shrinkToFit="1"/>
    </xf>
    <xf numFmtId="0" fontId="4" fillId="0" borderId="15" xfId="0" applyFont="1" applyBorder="1" applyAlignment="1">
      <alignment horizontal="center" vertical="center" wrapText="1"/>
    </xf>
    <xf numFmtId="0" fontId="3" fillId="3" borderId="17" xfId="0" applyFont="1" applyFill="1" applyBorder="1" applyAlignment="1">
      <alignment vertical="center"/>
    </xf>
    <xf numFmtId="0" fontId="3" fillId="3" borderId="2" xfId="0" applyFont="1" applyFill="1" applyBorder="1" applyAlignment="1">
      <alignment vertical="center"/>
    </xf>
    <xf numFmtId="0" fontId="3" fillId="3" borderId="18" xfId="0" applyFont="1" applyFill="1" applyBorder="1" applyAlignment="1">
      <alignment vertical="center"/>
    </xf>
    <xf numFmtId="0" fontId="3" fillId="3" borderId="6" xfId="0" applyFont="1" applyFill="1" applyBorder="1" applyAlignment="1">
      <alignment vertical="center"/>
    </xf>
    <xf numFmtId="0" fontId="3" fillId="3" borderId="5"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4" fillId="0" borderId="16" xfId="0" applyFont="1" applyFill="1" applyBorder="1"/>
    <xf numFmtId="0" fontId="4" fillId="0" borderId="7" xfId="0" applyFont="1" applyFill="1" applyBorder="1"/>
    <xf numFmtId="0" fontId="15" fillId="0" borderId="15" xfId="5" applyFont="1" applyFill="1" applyBorder="1" applyAlignment="1">
      <alignment horizontal="left"/>
    </xf>
    <xf numFmtId="0" fontId="7" fillId="0" borderId="15" xfId="3" applyFont="1" applyFill="1" applyBorder="1" applyAlignment="1">
      <alignment horizontal="center" wrapText="1"/>
    </xf>
    <xf numFmtId="0" fontId="18" fillId="0" borderId="0" xfId="0" applyFont="1" applyFill="1"/>
    <xf numFmtId="0" fontId="3" fillId="2" borderId="3" xfId="0" applyFont="1" applyFill="1" applyBorder="1" applyAlignment="1">
      <alignment horizontal="left" vertical="center"/>
    </xf>
    <xf numFmtId="0" fontId="4" fillId="0" borderId="0" xfId="2" applyFont="1" applyFill="1" applyBorder="1" applyAlignment="1">
      <alignment horizontal="center" vertical="center" wrapText="1"/>
    </xf>
    <xf numFmtId="14" fontId="4" fillId="0" borderId="15" xfId="0" applyNumberFormat="1" applyFont="1" applyFill="1" applyBorder="1" applyAlignment="1">
      <alignment horizontal="center"/>
    </xf>
    <xf numFmtId="0" fontId="4" fillId="0" borderId="0" xfId="0" applyFont="1" applyFill="1" applyBorder="1" applyAlignment="1">
      <alignment horizontal="center"/>
    </xf>
    <xf numFmtId="0" fontId="4" fillId="0" borderId="0" xfId="0" applyFont="1" applyBorder="1" applyAlignment="1">
      <alignment horizontal="center"/>
    </xf>
    <xf numFmtId="0" fontId="19" fillId="0" borderId="0" xfId="0" applyFont="1"/>
    <xf numFmtId="0" fontId="19" fillId="0" borderId="0" xfId="0" applyFont="1" applyFill="1"/>
    <xf numFmtId="0" fontId="19" fillId="0" borderId="0" xfId="0" applyFont="1" applyBorder="1"/>
    <xf numFmtId="0" fontId="19" fillId="0" borderId="0" xfId="0" applyFont="1" applyFill="1" applyBorder="1"/>
    <xf numFmtId="0" fontId="19" fillId="0" borderId="0" xfId="0" applyFont="1" applyBorder="1" applyAlignment="1">
      <alignment horizontal="center"/>
    </xf>
    <xf numFmtId="0" fontId="19" fillId="0" borderId="0" xfId="0" applyFont="1" applyFill="1" applyBorder="1" applyAlignment="1">
      <alignment horizontal="center"/>
    </xf>
    <xf numFmtId="14" fontId="19" fillId="0" borderId="0" xfId="0" applyNumberFormat="1" applyFont="1" applyFill="1" applyBorder="1" applyAlignment="1">
      <alignment horizontal="center"/>
    </xf>
    <xf numFmtId="14" fontId="19" fillId="0" borderId="0" xfId="0" applyNumberFormat="1" applyFont="1" applyFill="1"/>
    <xf numFmtId="14" fontId="4" fillId="0" borderId="0" xfId="0" applyNumberFormat="1" applyFont="1" applyFill="1" applyAlignment="1">
      <alignment horizontal="center"/>
    </xf>
    <xf numFmtId="14" fontId="19" fillId="0" borderId="15" xfId="0" applyNumberFormat="1" applyFont="1" applyFill="1" applyBorder="1" applyAlignment="1">
      <alignment horizontal="center"/>
    </xf>
    <xf numFmtId="0" fontId="7" fillId="0" borderId="15" xfId="3" applyFont="1" applyFill="1" applyBorder="1" applyAlignment="1">
      <alignment wrapText="1"/>
    </xf>
    <xf numFmtId="14" fontId="13" fillId="0" borderId="15" xfId="3" applyNumberFormat="1" applyFont="1" applyFill="1" applyBorder="1" applyAlignment="1">
      <alignment horizontal="center" wrapText="1"/>
    </xf>
    <xf numFmtId="14" fontId="4" fillId="0" borderId="23" xfId="0" applyNumberFormat="1" applyFont="1" applyFill="1" applyBorder="1" applyAlignment="1">
      <alignment horizont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3" fillId="3" borderId="1" xfId="0" applyFont="1" applyFill="1" applyBorder="1" applyAlignment="1">
      <alignment horizontal="center" vertical="center"/>
    </xf>
    <xf numFmtId="0" fontId="0" fillId="0" borderId="2" xfId="0" applyBorder="1" applyAlignment="1">
      <alignment vertical="center"/>
    </xf>
    <xf numFmtId="0" fontId="0" fillId="0" borderId="0" xfId="0" applyAlignment="1">
      <alignment horizontal="left"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6" fillId="0" borderId="0" xfId="2"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3" borderId="7" xfId="0" applyFont="1" applyFill="1" applyBorder="1" applyAlignment="1">
      <alignment horizontal="center" vertical="center"/>
    </xf>
    <xf numFmtId="0" fontId="4" fillId="3" borderId="1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6" xfId="0" applyFont="1" applyFill="1" applyBorder="1" applyAlignment="1">
      <alignment horizontal="center" vertical="center"/>
    </xf>
  </cellXfs>
  <cellStyles count="6">
    <cellStyle name="Normal" xfId="0" builtinId="0"/>
    <cellStyle name="Normal 2" xfId="1"/>
    <cellStyle name="Normal 3" xfId="4"/>
    <cellStyle name="Normal_Comp Appts_NEW" xfId="2"/>
    <cellStyle name="Normal_Comp Appts_NEW_1" xfId="5"/>
    <cellStyle name="Normal_CompAppts_NEW"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NYCAPS\Long%20Beach\DCAS%20PROGRESS%20REPORTS%20for%20SCSC\2012-07-15\Drafts\DCAS%20Progress%20Reports%2007-15-2012_JC%20and%20PC%20Updates_WORK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C Provs"/>
      <sheetName val="PC Provs"/>
      <sheetName val="Sheet1"/>
      <sheetName val="Sheet2"/>
      <sheetName val="All Titles"/>
      <sheetName val="Ambiguous JC Titles"/>
    </sheetNames>
    <sheetDataSet>
      <sheetData sheetId="0"/>
      <sheetData sheetId="1"/>
      <sheetData sheetId="2"/>
      <sheetData sheetId="3"/>
      <sheetData sheetId="4"/>
      <sheetData sheetId="5"/>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Civic">
  <a:themeElements>
    <a:clrScheme name="Civic">
      <a:dk1>
        <a:sysClr val="windowText" lastClr="000000"/>
      </a:dk1>
      <a:lt1>
        <a:sysClr val="window" lastClr="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00A3D6"/>
      </a:hlink>
      <a:folHlink>
        <a:srgbClr val="694F07"/>
      </a:folHlink>
    </a:clrScheme>
    <a:fontScheme name="Civic">
      <a:majorFont>
        <a:latin typeface="Georgia"/>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Georgia"/>
        <a:ea typeface=""/>
        <a:cs typeface=""/>
        <a:font script="Jpan" typeface="ＭＳ Ｐ明朝"/>
        <a:font script="Hang" typeface="바탕"/>
        <a:font script="Hans" typeface="方正舒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Civic">
      <a:fillStyleLst>
        <a:solidFill>
          <a:schemeClr val="phClr"/>
        </a:solidFill>
        <a:solidFill>
          <a:schemeClr val="phClr">
            <a:tint val="45000"/>
          </a:schemeClr>
        </a:solidFill>
        <a:solidFill>
          <a:schemeClr val="phClr">
            <a:tint val="95000"/>
          </a:schemeClr>
        </a:solidFill>
      </a:fillStyleLst>
      <a:lnStyleLst>
        <a:ln w="9525" cap="flat" cmpd="sng" algn="ctr">
          <a:solidFill>
            <a:schemeClr val="phClr"/>
          </a:solidFill>
          <a:prstDash val="solid"/>
        </a:ln>
        <a:ln w="11429" cap="flat" cmpd="sng" algn="ctr">
          <a:solidFill>
            <a:schemeClr val="phClr"/>
          </a:solidFill>
          <a:prstDash val="sysDash"/>
        </a:ln>
        <a:ln w="20000" cap="flat" cmpd="sng" algn="ctr">
          <a:solidFill>
            <a:schemeClr val="phClr"/>
          </a:solidFill>
          <a:prstDash val="solid"/>
        </a:ln>
      </a:lnStyleLst>
      <a:effectStyleLst>
        <a:effectStyle>
          <a:effectLst>
            <a:outerShdw blurRad="50800" dist="25400" dir="5400000" rotWithShape="0">
              <a:srgbClr val="000000">
                <a:alpha val="35000"/>
              </a:srgbClr>
            </a:outerShdw>
          </a:effectLst>
        </a:effectStyle>
        <a:effectStyle>
          <a:effectLst>
            <a:outerShdw blurRad="50800" dist="25400" dir="5400000" rotWithShape="0">
              <a:srgbClr val="000000">
                <a:alpha val="45000"/>
              </a:srgbClr>
            </a:outerShdw>
          </a:effectLst>
          <a:scene3d>
            <a:camera prst="orthographicFront" fov="0">
              <a:rot lat="0" lon="0" rev="0"/>
            </a:camera>
            <a:lightRig rig="threePt" dir="t">
              <a:rot lat="0" lon="0" rev="0"/>
            </a:lightRig>
          </a:scene3d>
          <a:sp3d contourW="9525" prstMaterial="matte">
            <a:bevelT w="0" h="0"/>
            <a:contourClr>
              <a:schemeClr val="phClr">
                <a:shade val="70000"/>
                <a:satMod val="105000"/>
              </a:schemeClr>
            </a:contourClr>
          </a:sp3d>
        </a:effectStyle>
        <a:effectStyle>
          <a:effectLst>
            <a:outerShdw blurRad="50800" dist="25400" dir="5400000" rotWithShape="0">
              <a:srgbClr val="000000">
                <a:alpha val="45000"/>
              </a:srgbClr>
            </a:outerShdw>
          </a:effectLst>
          <a:scene3d>
            <a:camera prst="orthographicFront" fov="0">
              <a:rot lat="0" lon="0" rev="0"/>
            </a:camera>
            <a:lightRig rig="soft" dir="b">
              <a:rot lat="0" lon="0" rev="0"/>
            </a:lightRig>
          </a:scene3d>
          <a:sp3d prstMaterial="dkEdge">
            <a:bevelT w="63500" h="63500" prst="cross"/>
            <a:contourClr>
              <a:schemeClr val="phClr"/>
            </a:contourClr>
          </a:sp3d>
        </a:effectStyle>
      </a:effectStyleLst>
      <a:bgFillStyleLst>
        <a:solidFill>
          <a:schemeClr val="phClr"/>
        </a:solidFill>
        <a:blipFill>
          <a:blip xmlns:r="http://schemas.openxmlformats.org/officeDocument/2006/relationships" r:embed="rId1">
            <a:duotone>
              <a:schemeClr val="phClr">
                <a:shade val="70000"/>
                <a:satMod val="115000"/>
              </a:schemeClr>
              <a:schemeClr val="phClr">
                <a:tint val="85000"/>
              </a:schemeClr>
            </a:duotone>
          </a:blip>
          <a:tile tx="0" ty="0" sx="85000" sy="85000" flip="none" algn="tl"/>
        </a:blipFill>
        <a:blipFill>
          <a:blip xmlns:r="http://schemas.openxmlformats.org/officeDocument/2006/relationships" r:embed="rId2">
            <a:duotone>
              <a:schemeClr val="phClr">
                <a:shade val="65000"/>
                <a:satMod val="115000"/>
              </a:schemeClr>
              <a:schemeClr val="phClr">
                <a:tint val="85000"/>
              </a:schemeClr>
            </a:duotone>
          </a:blip>
          <a:tile tx="0" ty="0" sx="65000" sy="65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13"/>
  <sheetViews>
    <sheetView zoomScaleNormal="100" workbookViewId="0"/>
  </sheetViews>
  <sheetFormatPr defaultRowHeight="12.75"/>
  <cols>
    <col min="1" max="1" width="51.28515625" customWidth="1"/>
    <col min="2" max="2" width="11.7109375" customWidth="1"/>
  </cols>
  <sheetData>
    <row r="1" spans="1:9">
      <c r="A1" s="20" t="s">
        <v>9</v>
      </c>
      <c r="B1" s="21"/>
      <c r="C1" s="18"/>
      <c r="D1" s="18"/>
      <c r="E1" s="18"/>
      <c r="F1" s="18"/>
      <c r="G1" s="18"/>
      <c r="H1" s="18"/>
      <c r="I1" s="19"/>
    </row>
    <row r="2" spans="1:9">
      <c r="A2" s="4"/>
      <c r="B2" s="13"/>
      <c r="C2" s="19"/>
      <c r="D2" s="19"/>
      <c r="E2" s="19"/>
      <c r="F2" s="19"/>
      <c r="G2" s="19"/>
      <c r="H2" s="19"/>
      <c r="I2" s="19"/>
    </row>
    <row r="3" spans="1:9">
      <c r="A3" s="4" t="s">
        <v>17</v>
      </c>
      <c r="B3" s="13"/>
      <c r="C3" s="19"/>
      <c r="D3" s="19"/>
      <c r="E3" s="19"/>
      <c r="F3" s="19"/>
      <c r="G3" s="19"/>
      <c r="H3" s="19"/>
      <c r="I3" s="19"/>
    </row>
    <row r="4" spans="1:9">
      <c r="A4" s="4"/>
      <c r="B4" s="13"/>
      <c r="C4" s="19"/>
      <c r="D4" s="19"/>
      <c r="E4" s="19"/>
      <c r="F4" s="19"/>
      <c r="G4" s="19"/>
      <c r="H4" s="19"/>
      <c r="I4" s="19"/>
    </row>
    <row r="5" spans="1:9">
      <c r="A5" s="6" t="s">
        <v>974</v>
      </c>
      <c r="B5" s="22"/>
      <c r="C5" s="19"/>
      <c r="D5" s="19"/>
      <c r="E5" s="19"/>
      <c r="F5" s="19"/>
      <c r="G5" s="19"/>
      <c r="H5" s="19"/>
      <c r="I5" s="19"/>
    </row>
    <row r="6" spans="1:9" ht="13.5" thickBot="1"/>
    <row r="7" spans="1:9" ht="25.5">
      <c r="A7" s="16" t="s">
        <v>515</v>
      </c>
      <c r="B7" s="14">
        <v>196648</v>
      </c>
    </row>
    <row r="8" spans="1:9" ht="13.5" thickBot="1">
      <c r="A8" s="17" t="s">
        <v>514</v>
      </c>
      <c r="B8" s="15">
        <v>37797</v>
      </c>
    </row>
    <row r="10" spans="1:9" ht="13.5" thickBot="1">
      <c r="A10" s="24" t="s">
        <v>690</v>
      </c>
      <c r="B10" s="25">
        <v>21567</v>
      </c>
      <c r="D10" s="23"/>
    </row>
    <row r="11" spans="1:9" ht="13.5" thickBot="1">
      <c r="A11" s="24" t="s">
        <v>777</v>
      </c>
      <c r="B11" s="25">
        <v>22479</v>
      </c>
    </row>
    <row r="13" spans="1:9">
      <c r="B13" s="23"/>
    </row>
  </sheetData>
  <phoneticPr fontId="2" type="noConversion"/>
  <pageMargins left="0.75" right="0.75" top="0.75" bottom="0.75" header="0.5" footer="0.5"/>
  <pageSetup fitToHeight="0" orientation="landscape" r:id="rId1"/>
  <headerFooter alignWithMargins="0">
    <oddFooter>&amp;LJanuary 15, 2014&amp;RPage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111"/>
  <sheetViews>
    <sheetView topLeftCell="D1" zoomScale="85" zoomScaleNormal="85" workbookViewId="0">
      <pane ySplit="7" topLeftCell="A74" activePane="bottomLeft" state="frozen"/>
      <selection activeCell="M22" sqref="M22"/>
      <selection pane="bottomLeft" activeCell="C1" sqref="C1"/>
    </sheetView>
  </sheetViews>
  <sheetFormatPr defaultRowHeight="12.75"/>
  <cols>
    <col min="1" max="1" width="13.140625" style="3" hidden="1" customWidth="1"/>
    <col min="2" max="2" width="13.5703125" style="3" hidden="1" customWidth="1"/>
    <col min="3" max="3" width="45.5703125" style="3" customWidth="1"/>
    <col min="4" max="4" width="10.5703125" style="3" customWidth="1"/>
    <col min="5" max="5" width="14.5703125" style="3" customWidth="1"/>
    <col min="6" max="6" width="20.42578125" style="3" customWidth="1"/>
    <col min="7" max="7" width="15.140625" style="3" customWidth="1"/>
    <col min="8" max="8" width="15.5703125" style="3" customWidth="1"/>
    <col min="9" max="9" width="15.140625" style="3" customWidth="1"/>
    <col min="10" max="10" width="15.7109375" style="3" customWidth="1"/>
    <col min="11" max="11" width="15.85546875" style="3" customWidth="1"/>
    <col min="12" max="12" width="17" style="3" customWidth="1"/>
    <col min="13" max="13" width="17.5703125" style="3" customWidth="1"/>
    <col min="14" max="14" width="15.5703125" style="3" customWidth="1"/>
    <col min="15" max="16384" width="9.140625" style="3"/>
  </cols>
  <sheetData>
    <row r="1" spans="1:14">
      <c r="A1" s="159" t="s">
        <v>675</v>
      </c>
      <c r="B1" s="160"/>
      <c r="C1" s="1" t="s">
        <v>9</v>
      </c>
      <c r="D1" s="33"/>
      <c r="E1" s="33"/>
      <c r="F1" s="33"/>
      <c r="G1" s="33"/>
      <c r="H1" s="33"/>
      <c r="I1" s="33"/>
      <c r="J1" s="33"/>
      <c r="K1" s="33"/>
      <c r="L1" s="74"/>
      <c r="M1" s="74"/>
      <c r="N1" s="73"/>
    </row>
    <row r="2" spans="1:14">
      <c r="A2" s="161"/>
      <c r="B2" s="162"/>
      <c r="C2" s="4"/>
      <c r="D2" s="34"/>
      <c r="E2" s="34"/>
      <c r="F2" s="34"/>
      <c r="G2" s="34"/>
      <c r="H2" s="34"/>
      <c r="I2" s="34"/>
      <c r="J2" s="34"/>
      <c r="K2" s="34"/>
      <c r="L2" s="72"/>
      <c r="M2" s="72"/>
      <c r="N2" s="71"/>
    </row>
    <row r="3" spans="1:14">
      <c r="A3" s="161"/>
      <c r="B3" s="162"/>
      <c r="C3" s="4" t="s">
        <v>674</v>
      </c>
      <c r="D3" s="34"/>
      <c r="E3" s="34"/>
      <c r="F3" s="34"/>
      <c r="G3" s="34"/>
      <c r="H3" s="34"/>
      <c r="I3" s="34"/>
      <c r="J3" s="34"/>
      <c r="K3" s="34"/>
      <c r="L3" s="72"/>
      <c r="M3" s="72"/>
      <c r="N3" s="71"/>
    </row>
    <row r="4" spans="1:14">
      <c r="A4" s="161"/>
      <c r="B4" s="162"/>
      <c r="C4" s="4"/>
      <c r="D4" s="34"/>
      <c r="E4" s="34"/>
      <c r="F4" s="34"/>
      <c r="G4" s="34"/>
      <c r="H4" s="34"/>
      <c r="I4" s="34"/>
      <c r="J4" s="34"/>
      <c r="K4" s="34"/>
      <c r="L4" s="72"/>
      <c r="M4" s="72"/>
      <c r="N4" s="71"/>
    </row>
    <row r="5" spans="1:14">
      <c r="A5" s="163"/>
      <c r="B5" s="164"/>
      <c r="C5" s="6" t="s">
        <v>974</v>
      </c>
      <c r="D5" s="35"/>
      <c r="E5" s="35"/>
      <c r="F5" s="35"/>
      <c r="G5" s="35"/>
      <c r="H5" s="35"/>
      <c r="I5" s="35"/>
      <c r="J5" s="35"/>
      <c r="K5" s="35"/>
      <c r="L5" s="70"/>
      <c r="M5" s="70"/>
      <c r="N5" s="69"/>
    </row>
    <row r="6" spans="1:14" s="36" customFormat="1">
      <c r="A6" s="64"/>
      <c r="B6" s="64"/>
      <c r="C6" s="64"/>
      <c r="D6" s="64"/>
      <c r="E6" s="64"/>
      <c r="F6" s="64"/>
      <c r="G6" s="64"/>
      <c r="H6" s="68" t="s">
        <v>673</v>
      </c>
      <c r="I6" s="67"/>
      <c r="J6" s="66"/>
      <c r="K6" s="65"/>
      <c r="L6" s="64"/>
      <c r="M6" s="165" t="s">
        <v>672</v>
      </c>
      <c r="N6" s="166"/>
    </row>
    <row r="7" spans="1:14" ht="76.5" customHeight="1">
      <c r="A7" s="63" t="s">
        <v>14</v>
      </c>
      <c r="B7" s="62" t="s">
        <v>13</v>
      </c>
      <c r="C7" s="62" t="s">
        <v>671</v>
      </c>
      <c r="D7" s="134" t="s">
        <v>670</v>
      </c>
      <c r="E7" s="134" t="s">
        <v>669</v>
      </c>
      <c r="F7" s="134" t="s">
        <v>15</v>
      </c>
      <c r="G7" s="134" t="s">
        <v>0</v>
      </c>
      <c r="H7" s="134" t="s">
        <v>668</v>
      </c>
      <c r="I7" s="135" t="s">
        <v>667</v>
      </c>
      <c r="J7" s="100" t="s">
        <v>666</v>
      </c>
      <c r="K7" s="61" t="s">
        <v>665</v>
      </c>
      <c r="L7" s="134" t="s">
        <v>664</v>
      </c>
      <c r="M7" s="134" t="s">
        <v>663</v>
      </c>
      <c r="N7" s="100" t="s">
        <v>1</v>
      </c>
    </row>
    <row r="8" spans="1:14" ht="76.5">
      <c r="A8" s="104">
        <v>13389</v>
      </c>
      <c r="B8" s="105" t="s">
        <v>704</v>
      </c>
      <c r="C8" s="56" t="s">
        <v>662</v>
      </c>
      <c r="D8" s="58">
        <v>39798</v>
      </c>
      <c r="E8" s="58">
        <v>39856</v>
      </c>
      <c r="F8" s="128" t="s">
        <v>918</v>
      </c>
      <c r="G8" s="30">
        <v>0</v>
      </c>
      <c r="H8" s="49"/>
      <c r="I8" s="54" t="s">
        <v>919</v>
      </c>
      <c r="J8" s="47"/>
      <c r="K8" s="48">
        <v>0</v>
      </c>
      <c r="L8" s="30">
        <v>0</v>
      </c>
      <c r="M8" s="46" t="s">
        <v>540</v>
      </c>
      <c r="N8" s="45"/>
    </row>
    <row r="9" spans="1:14" ht="51">
      <c r="A9" s="104" t="s">
        <v>703</v>
      </c>
      <c r="B9" s="47"/>
      <c r="C9" s="56" t="s">
        <v>662</v>
      </c>
      <c r="D9" s="58">
        <v>39798</v>
      </c>
      <c r="E9" s="58">
        <v>39856</v>
      </c>
      <c r="F9" s="128" t="s">
        <v>920</v>
      </c>
      <c r="G9" s="30">
        <v>0</v>
      </c>
      <c r="H9" s="49"/>
      <c r="I9" s="54" t="s">
        <v>702</v>
      </c>
      <c r="J9" s="47"/>
      <c r="K9" s="48">
        <v>0</v>
      </c>
      <c r="L9" s="30">
        <v>0</v>
      </c>
      <c r="M9" s="46" t="s">
        <v>540</v>
      </c>
      <c r="N9" s="45"/>
    </row>
    <row r="10" spans="1:14" ht="89.25">
      <c r="A10" s="54" t="s">
        <v>701</v>
      </c>
      <c r="B10" s="47" t="s">
        <v>538</v>
      </c>
      <c r="C10" s="56" t="s">
        <v>661</v>
      </c>
      <c r="D10" s="58">
        <v>39798</v>
      </c>
      <c r="E10" s="58">
        <v>39856</v>
      </c>
      <c r="F10" s="128" t="s">
        <v>921</v>
      </c>
      <c r="G10" s="30">
        <v>0</v>
      </c>
      <c r="H10" s="49"/>
      <c r="I10" s="54" t="s">
        <v>702</v>
      </c>
      <c r="J10" s="47"/>
      <c r="K10" s="48">
        <v>0</v>
      </c>
      <c r="L10" s="30">
        <v>0</v>
      </c>
      <c r="M10" s="46" t="s">
        <v>540</v>
      </c>
      <c r="N10" s="45"/>
    </row>
    <row r="11" spans="1:14" ht="51">
      <c r="A11" s="30" t="s">
        <v>700</v>
      </c>
      <c r="B11" s="47" t="s">
        <v>538</v>
      </c>
      <c r="C11" s="49" t="s">
        <v>660</v>
      </c>
      <c r="D11" s="58">
        <v>39798</v>
      </c>
      <c r="E11" s="58">
        <v>39856</v>
      </c>
      <c r="F11" s="128" t="s">
        <v>922</v>
      </c>
      <c r="G11" s="30">
        <v>0</v>
      </c>
      <c r="H11" s="49"/>
      <c r="I11" s="54" t="s">
        <v>919</v>
      </c>
      <c r="J11" s="47"/>
      <c r="K11" s="48">
        <v>0</v>
      </c>
      <c r="L11" s="30">
        <v>0</v>
      </c>
      <c r="M11" s="46" t="s">
        <v>540</v>
      </c>
      <c r="N11" s="45"/>
    </row>
    <row r="12" spans="1:14">
      <c r="A12" s="47"/>
      <c r="B12" s="47" t="s">
        <v>542</v>
      </c>
      <c r="C12" s="49" t="s">
        <v>659</v>
      </c>
      <c r="D12" s="58">
        <v>39909</v>
      </c>
      <c r="E12" s="58">
        <v>39973</v>
      </c>
      <c r="F12" s="128"/>
      <c r="G12" s="47">
        <v>231</v>
      </c>
      <c r="H12" s="49"/>
      <c r="I12" s="47" t="s">
        <v>626</v>
      </c>
      <c r="J12" s="47"/>
      <c r="K12" s="48">
        <v>0</v>
      </c>
      <c r="L12" s="47">
        <v>246</v>
      </c>
      <c r="M12" s="46" t="s">
        <v>539</v>
      </c>
      <c r="N12" s="45"/>
    </row>
    <row r="13" spans="1:14">
      <c r="A13" s="47"/>
      <c r="B13" s="47" t="s">
        <v>29</v>
      </c>
      <c r="C13" s="49" t="s">
        <v>658</v>
      </c>
      <c r="D13" s="58">
        <v>39909</v>
      </c>
      <c r="E13" s="58">
        <v>39973</v>
      </c>
      <c r="F13" s="128"/>
      <c r="G13" s="47">
        <v>0</v>
      </c>
      <c r="H13" s="49"/>
      <c r="I13" s="47" t="s">
        <v>626</v>
      </c>
      <c r="J13" s="47"/>
      <c r="K13" s="48">
        <v>0</v>
      </c>
      <c r="L13" s="47">
        <v>0</v>
      </c>
      <c r="M13" s="46" t="s">
        <v>540</v>
      </c>
      <c r="N13" s="45"/>
    </row>
    <row r="14" spans="1:14">
      <c r="A14" s="47"/>
      <c r="B14" s="47" t="s">
        <v>657</v>
      </c>
      <c r="C14" s="56" t="s">
        <v>656</v>
      </c>
      <c r="D14" s="58">
        <v>39909</v>
      </c>
      <c r="E14" s="58">
        <v>39973</v>
      </c>
      <c r="F14" s="128"/>
      <c r="G14" s="47">
        <v>59</v>
      </c>
      <c r="H14" s="49"/>
      <c r="I14" s="47" t="s">
        <v>626</v>
      </c>
      <c r="J14" s="47"/>
      <c r="K14" s="48">
        <v>0</v>
      </c>
      <c r="L14" s="47">
        <v>65</v>
      </c>
      <c r="M14" s="46" t="s">
        <v>540</v>
      </c>
      <c r="N14" s="45"/>
    </row>
    <row r="15" spans="1:14">
      <c r="A15" s="47"/>
      <c r="B15" s="47" t="s">
        <v>655</v>
      </c>
      <c r="C15" s="56" t="s">
        <v>654</v>
      </c>
      <c r="D15" s="58">
        <v>39909</v>
      </c>
      <c r="E15" s="58">
        <v>39973</v>
      </c>
      <c r="F15" s="128"/>
      <c r="G15" s="47">
        <v>95</v>
      </c>
      <c r="H15" s="49"/>
      <c r="I15" s="47" t="s">
        <v>626</v>
      </c>
      <c r="J15" s="47"/>
      <c r="K15" s="48">
        <v>0</v>
      </c>
      <c r="L15" s="47">
        <v>95</v>
      </c>
      <c r="M15" s="46" t="s">
        <v>540</v>
      </c>
      <c r="N15" s="45"/>
    </row>
    <row r="16" spans="1:14">
      <c r="A16" s="47"/>
      <c r="B16" s="47" t="s">
        <v>28</v>
      </c>
      <c r="C16" s="49" t="s">
        <v>653</v>
      </c>
      <c r="D16" s="58">
        <v>39909</v>
      </c>
      <c r="E16" s="58">
        <v>39973</v>
      </c>
      <c r="F16" s="128"/>
      <c r="G16" s="47">
        <v>0</v>
      </c>
      <c r="H16" s="49"/>
      <c r="I16" s="47" t="s">
        <v>626</v>
      </c>
      <c r="J16" s="47"/>
      <c r="K16" s="48">
        <v>0</v>
      </c>
      <c r="L16" s="47">
        <v>4</v>
      </c>
      <c r="M16" s="46" t="s">
        <v>540</v>
      </c>
      <c r="N16" s="45"/>
    </row>
    <row r="17" spans="1:14">
      <c r="A17" s="47"/>
      <c r="B17" s="47" t="s">
        <v>545</v>
      </c>
      <c r="C17" s="49" t="s">
        <v>652</v>
      </c>
      <c r="D17" s="58">
        <v>39909</v>
      </c>
      <c r="E17" s="58">
        <v>39973</v>
      </c>
      <c r="F17" s="128"/>
      <c r="G17" s="47">
        <v>126</v>
      </c>
      <c r="H17" s="49"/>
      <c r="I17" s="47" t="s">
        <v>626</v>
      </c>
      <c r="J17" s="47"/>
      <c r="K17" s="48">
        <v>0</v>
      </c>
      <c r="L17" s="47">
        <v>179</v>
      </c>
      <c r="M17" s="46" t="s">
        <v>539</v>
      </c>
      <c r="N17" s="45"/>
    </row>
    <row r="18" spans="1:14">
      <c r="A18" s="47"/>
      <c r="B18" s="47" t="s">
        <v>651</v>
      </c>
      <c r="C18" s="49" t="s">
        <v>650</v>
      </c>
      <c r="D18" s="58">
        <v>39909</v>
      </c>
      <c r="E18" s="58">
        <v>39973</v>
      </c>
      <c r="F18" s="128"/>
      <c r="G18" s="47">
        <v>31</v>
      </c>
      <c r="H18" s="49"/>
      <c r="I18" s="47" t="s">
        <v>626</v>
      </c>
      <c r="J18" s="47"/>
      <c r="K18" s="48">
        <v>0</v>
      </c>
      <c r="L18" s="47">
        <v>32</v>
      </c>
      <c r="M18" s="46" t="s">
        <v>539</v>
      </c>
      <c r="N18" s="45"/>
    </row>
    <row r="19" spans="1:14">
      <c r="A19" s="47"/>
      <c r="B19" s="47" t="s">
        <v>547</v>
      </c>
      <c r="C19" s="49" t="s">
        <v>649</v>
      </c>
      <c r="D19" s="58">
        <v>39909</v>
      </c>
      <c r="E19" s="58">
        <v>39973</v>
      </c>
      <c r="F19" s="128"/>
      <c r="G19" s="47">
        <v>36</v>
      </c>
      <c r="H19" s="49"/>
      <c r="I19" s="47" t="s">
        <v>626</v>
      </c>
      <c r="J19" s="47"/>
      <c r="K19" s="48">
        <v>0</v>
      </c>
      <c r="L19" s="47">
        <v>43</v>
      </c>
      <c r="M19" s="46" t="s">
        <v>539</v>
      </c>
      <c r="N19" s="45"/>
    </row>
    <row r="20" spans="1:14">
      <c r="A20" s="47"/>
      <c r="B20" s="47" t="s">
        <v>544</v>
      </c>
      <c r="C20" s="49" t="s">
        <v>648</v>
      </c>
      <c r="D20" s="58">
        <v>39909</v>
      </c>
      <c r="E20" s="58">
        <v>39973</v>
      </c>
      <c r="F20" s="128"/>
      <c r="G20" s="47">
        <v>26</v>
      </c>
      <c r="H20" s="49"/>
      <c r="I20" s="47" t="s">
        <v>626</v>
      </c>
      <c r="J20" s="47"/>
      <c r="K20" s="48">
        <v>0</v>
      </c>
      <c r="L20" s="47">
        <v>31</v>
      </c>
      <c r="M20" s="46" t="s">
        <v>539</v>
      </c>
      <c r="N20" s="45"/>
    </row>
    <row r="21" spans="1:14">
      <c r="A21" s="47"/>
      <c r="B21" s="47" t="s">
        <v>543</v>
      </c>
      <c r="C21" s="49" t="s">
        <v>647</v>
      </c>
      <c r="D21" s="58">
        <v>39909</v>
      </c>
      <c r="E21" s="58">
        <v>39973</v>
      </c>
      <c r="F21" s="128"/>
      <c r="G21" s="47">
        <v>69</v>
      </c>
      <c r="H21" s="49"/>
      <c r="I21" s="47" t="s">
        <v>626</v>
      </c>
      <c r="J21" s="47"/>
      <c r="K21" s="48">
        <v>0</v>
      </c>
      <c r="L21" s="47">
        <v>90</v>
      </c>
      <c r="M21" s="46" t="s">
        <v>539</v>
      </c>
      <c r="N21" s="45"/>
    </row>
    <row r="22" spans="1:14">
      <c r="A22" s="47"/>
      <c r="B22" s="47" t="s">
        <v>30</v>
      </c>
      <c r="C22" s="49" t="s">
        <v>646</v>
      </c>
      <c r="D22" s="58">
        <v>39909</v>
      </c>
      <c r="E22" s="58">
        <v>39973</v>
      </c>
      <c r="F22" s="128"/>
      <c r="G22" s="47">
        <v>0</v>
      </c>
      <c r="H22" s="49"/>
      <c r="I22" s="47" t="s">
        <v>626</v>
      </c>
      <c r="J22" s="47"/>
      <c r="K22" s="48">
        <v>0</v>
      </c>
      <c r="L22" s="47">
        <v>0</v>
      </c>
      <c r="M22" s="46" t="s">
        <v>539</v>
      </c>
      <c r="N22" s="45"/>
    </row>
    <row r="23" spans="1:14">
      <c r="A23" s="47"/>
      <c r="B23" s="47" t="s">
        <v>541</v>
      </c>
      <c r="C23" s="49" t="s">
        <v>645</v>
      </c>
      <c r="D23" s="58">
        <v>39909</v>
      </c>
      <c r="E23" s="58">
        <v>39973</v>
      </c>
      <c r="F23" s="128"/>
      <c r="G23" s="47">
        <v>99</v>
      </c>
      <c r="H23" s="49"/>
      <c r="I23" s="47" t="s">
        <v>626</v>
      </c>
      <c r="J23" s="47"/>
      <c r="K23" s="48">
        <v>0</v>
      </c>
      <c r="L23" s="47">
        <v>95</v>
      </c>
      <c r="M23" s="46" t="s">
        <v>539</v>
      </c>
      <c r="N23" s="45"/>
    </row>
    <row r="24" spans="1:14">
      <c r="A24" s="47"/>
      <c r="B24" s="47" t="s">
        <v>546</v>
      </c>
      <c r="C24" s="49" t="s">
        <v>644</v>
      </c>
      <c r="D24" s="58">
        <v>39909</v>
      </c>
      <c r="E24" s="58">
        <v>39973</v>
      </c>
      <c r="F24" s="128"/>
      <c r="G24" s="47">
        <v>0</v>
      </c>
      <c r="H24" s="49"/>
      <c r="I24" s="47" t="s">
        <v>626</v>
      </c>
      <c r="J24" s="47"/>
      <c r="K24" s="48">
        <v>0</v>
      </c>
      <c r="L24" s="47">
        <v>0</v>
      </c>
      <c r="M24" s="46" t="s">
        <v>539</v>
      </c>
      <c r="N24" s="45"/>
    </row>
    <row r="25" spans="1:14" ht="38.25">
      <c r="A25" s="47"/>
      <c r="B25" s="47" t="s">
        <v>643</v>
      </c>
      <c r="C25" s="49" t="s">
        <v>642</v>
      </c>
      <c r="D25" s="58">
        <v>39937</v>
      </c>
      <c r="E25" s="58">
        <v>40002</v>
      </c>
      <c r="F25" s="128" t="s">
        <v>923</v>
      </c>
      <c r="G25" s="47">
        <v>2</v>
      </c>
      <c r="H25" s="49" t="s">
        <v>591</v>
      </c>
      <c r="I25" s="47"/>
      <c r="J25" s="47"/>
      <c r="K25" s="48">
        <v>0</v>
      </c>
      <c r="L25" s="47">
        <v>2</v>
      </c>
      <c r="M25" s="46" t="s">
        <v>540</v>
      </c>
      <c r="N25" s="45"/>
    </row>
    <row r="26" spans="1:14" ht="51">
      <c r="A26" s="47"/>
      <c r="B26" s="47" t="s">
        <v>641</v>
      </c>
      <c r="C26" s="49" t="s">
        <v>640</v>
      </c>
      <c r="D26" s="58">
        <v>39937</v>
      </c>
      <c r="E26" s="58">
        <v>40002</v>
      </c>
      <c r="F26" s="128" t="s">
        <v>924</v>
      </c>
      <c r="G26" s="47">
        <v>21</v>
      </c>
      <c r="H26" s="49" t="s">
        <v>591</v>
      </c>
      <c r="I26" s="47"/>
      <c r="J26" s="47"/>
      <c r="K26" s="48">
        <v>0</v>
      </c>
      <c r="L26" s="47">
        <v>9</v>
      </c>
      <c r="M26" s="46" t="s">
        <v>540</v>
      </c>
      <c r="N26" s="45"/>
    </row>
    <row r="27" spans="1:14">
      <c r="A27" s="47"/>
      <c r="B27" s="47" t="s">
        <v>639</v>
      </c>
      <c r="C27" s="49" t="s">
        <v>638</v>
      </c>
      <c r="D27" s="58">
        <v>39959</v>
      </c>
      <c r="E27" s="58">
        <v>40031</v>
      </c>
      <c r="F27" s="128"/>
      <c r="G27" s="47">
        <v>0</v>
      </c>
      <c r="H27" s="49" t="s">
        <v>591</v>
      </c>
      <c r="I27" s="47"/>
      <c r="J27" s="47"/>
      <c r="K27" s="48">
        <v>0</v>
      </c>
      <c r="L27" s="47">
        <v>0</v>
      </c>
      <c r="M27" s="46" t="s">
        <v>540</v>
      </c>
      <c r="N27" s="45"/>
    </row>
    <row r="28" spans="1:14">
      <c r="A28" s="47"/>
      <c r="B28" s="47" t="s">
        <v>637</v>
      </c>
      <c r="C28" s="49" t="s">
        <v>636</v>
      </c>
      <c r="D28" s="58">
        <v>39959</v>
      </c>
      <c r="E28" s="58">
        <v>40031</v>
      </c>
      <c r="F28" s="128"/>
      <c r="G28" s="47">
        <v>0</v>
      </c>
      <c r="H28" s="49" t="s">
        <v>591</v>
      </c>
      <c r="I28" s="47"/>
      <c r="J28" s="47"/>
      <c r="K28" s="48">
        <v>0</v>
      </c>
      <c r="L28" s="47">
        <v>0</v>
      </c>
      <c r="M28" s="46" t="s">
        <v>540</v>
      </c>
      <c r="N28" s="45"/>
    </row>
    <row r="29" spans="1:14">
      <c r="A29" s="47"/>
      <c r="B29" s="47" t="s">
        <v>635</v>
      </c>
      <c r="C29" s="49" t="s">
        <v>634</v>
      </c>
      <c r="D29" s="58">
        <v>40246</v>
      </c>
      <c r="E29" s="58">
        <v>40311</v>
      </c>
      <c r="F29" s="128"/>
      <c r="G29" s="47">
        <v>0</v>
      </c>
      <c r="H29" s="49" t="s">
        <v>591</v>
      </c>
      <c r="I29" s="49"/>
      <c r="J29" s="47"/>
      <c r="K29" s="48">
        <v>0</v>
      </c>
      <c r="L29" s="47">
        <v>0</v>
      </c>
      <c r="M29" s="46" t="s">
        <v>540</v>
      </c>
      <c r="N29" s="45"/>
    </row>
    <row r="30" spans="1:14">
      <c r="A30" s="47"/>
      <c r="B30" s="47" t="s">
        <v>633</v>
      </c>
      <c r="C30" s="49" t="s">
        <v>632</v>
      </c>
      <c r="D30" s="58">
        <v>40246</v>
      </c>
      <c r="E30" s="58">
        <v>40311</v>
      </c>
      <c r="F30" s="128"/>
      <c r="G30" s="47">
        <v>0</v>
      </c>
      <c r="H30" s="49" t="s">
        <v>591</v>
      </c>
      <c r="I30" s="47"/>
      <c r="J30" s="47"/>
      <c r="K30" s="48">
        <v>0</v>
      </c>
      <c r="L30" s="47">
        <v>0</v>
      </c>
      <c r="M30" s="46" t="s">
        <v>540</v>
      </c>
      <c r="N30" s="45"/>
    </row>
    <row r="31" spans="1:14">
      <c r="A31" s="47"/>
      <c r="B31" s="47" t="s">
        <v>631</v>
      </c>
      <c r="C31" s="49" t="s">
        <v>630</v>
      </c>
      <c r="D31" s="58">
        <v>40246</v>
      </c>
      <c r="E31" s="58">
        <v>40311</v>
      </c>
      <c r="F31" s="128"/>
      <c r="G31" s="47">
        <v>0</v>
      </c>
      <c r="H31" s="49" t="s">
        <v>591</v>
      </c>
      <c r="I31" s="47"/>
      <c r="J31" s="47"/>
      <c r="K31" s="48">
        <v>0</v>
      </c>
      <c r="L31" s="47">
        <v>0</v>
      </c>
      <c r="M31" s="46" t="s">
        <v>540</v>
      </c>
      <c r="N31" s="45"/>
    </row>
    <row r="32" spans="1:14">
      <c r="A32" s="47"/>
      <c r="B32" s="47" t="s">
        <v>629</v>
      </c>
      <c r="C32" s="49" t="s">
        <v>628</v>
      </c>
      <c r="D32" s="58">
        <v>40645</v>
      </c>
      <c r="E32" s="58"/>
      <c r="F32" s="128"/>
      <c r="G32" s="47">
        <v>0</v>
      </c>
      <c r="H32" s="49"/>
      <c r="I32" s="47" t="s">
        <v>626</v>
      </c>
      <c r="J32" s="47"/>
      <c r="K32" s="48">
        <v>0</v>
      </c>
      <c r="L32" s="47">
        <v>0</v>
      </c>
      <c r="M32" s="46" t="s">
        <v>539</v>
      </c>
      <c r="N32" s="45"/>
    </row>
    <row r="33" spans="1:14">
      <c r="A33" s="47"/>
      <c r="B33" s="47" t="s">
        <v>231</v>
      </c>
      <c r="C33" s="49" t="s">
        <v>925</v>
      </c>
      <c r="D33" s="58">
        <v>40645</v>
      </c>
      <c r="E33" s="58"/>
      <c r="F33" s="128"/>
      <c r="G33" s="47">
        <v>58</v>
      </c>
      <c r="H33" s="49"/>
      <c r="I33" s="47" t="s">
        <v>626</v>
      </c>
      <c r="J33" s="47"/>
      <c r="K33" s="48">
        <v>0</v>
      </c>
      <c r="L33" s="47">
        <v>42</v>
      </c>
      <c r="M33" s="46" t="s">
        <v>539</v>
      </c>
      <c r="N33" s="90">
        <v>41541</v>
      </c>
    </row>
    <row r="34" spans="1:14">
      <c r="A34" s="47"/>
      <c r="B34" s="47" t="s">
        <v>232</v>
      </c>
      <c r="C34" s="49" t="s">
        <v>627</v>
      </c>
      <c r="D34" s="58">
        <v>40645</v>
      </c>
      <c r="E34" s="58"/>
      <c r="F34" s="128"/>
      <c r="G34" s="47">
        <v>150</v>
      </c>
      <c r="H34" s="49"/>
      <c r="I34" s="47" t="s">
        <v>626</v>
      </c>
      <c r="J34" s="47"/>
      <c r="K34" s="48">
        <v>0</v>
      </c>
      <c r="L34" s="47">
        <v>0</v>
      </c>
      <c r="M34" s="46" t="s">
        <v>539</v>
      </c>
      <c r="N34" s="90">
        <v>41541</v>
      </c>
    </row>
    <row r="35" spans="1:14">
      <c r="A35" s="47">
        <v>95039</v>
      </c>
      <c r="B35" s="47" t="s">
        <v>625</v>
      </c>
      <c r="C35" s="49" t="s">
        <v>624</v>
      </c>
      <c r="D35" s="58">
        <v>40645</v>
      </c>
      <c r="E35" s="58">
        <v>40770</v>
      </c>
      <c r="F35" s="128"/>
      <c r="G35" s="47">
        <v>0</v>
      </c>
      <c r="H35" s="49" t="s">
        <v>591</v>
      </c>
      <c r="I35" s="47"/>
      <c r="J35" s="47"/>
      <c r="K35" s="48">
        <v>0</v>
      </c>
      <c r="L35" s="47">
        <v>0</v>
      </c>
      <c r="M35" s="46" t="s">
        <v>540</v>
      </c>
      <c r="N35" s="45"/>
    </row>
    <row r="36" spans="1:14">
      <c r="A36" s="47"/>
      <c r="B36" s="57" t="s">
        <v>623</v>
      </c>
      <c r="C36" s="56" t="s">
        <v>622</v>
      </c>
      <c r="D36" s="58">
        <v>41184</v>
      </c>
      <c r="E36" s="58">
        <v>41248</v>
      </c>
      <c r="F36" s="30"/>
      <c r="G36" s="47">
        <v>0</v>
      </c>
      <c r="H36" s="56" t="s">
        <v>619</v>
      </c>
      <c r="I36" s="54"/>
      <c r="J36" s="47"/>
      <c r="K36" s="48">
        <v>0</v>
      </c>
      <c r="L36" s="47">
        <v>0</v>
      </c>
      <c r="M36" s="53" t="s">
        <v>540</v>
      </c>
      <c r="N36" s="45"/>
    </row>
    <row r="37" spans="1:14" ht="25.5">
      <c r="A37" s="47"/>
      <c r="B37" s="57" t="s">
        <v>621</v>
      </c>
      <c r="C37" s="56" t="s">
        <v>620</v>
      </c>
      <c r="D37" s="58">
        <v>41184</v>
      </c>
      <c r="E37" s="58">
        <v>41248</v>
      </c>
      <c r="F37" s="30" t="s">
        <v>926</v>
      </c>
      <c r="G37" s="47">
        <v>2</v>
      </c>
      <c r="H37" s="56" t="s">
        <v>619</v>
      </c>
      <c r="I37" s="54"/>
      <c r="J37" s="47"/>
      <c r="K37" s="48">
        <v>0</v>
      </c>
      <c r="L37" s="47">
        <v>2</v>
      </c>
      <c r="M37" s="53" t="s">
        <v>540</v>
      </c>
      <c r="N37" s="45"/>
    </row>
    <row r="38" spans="1:14">
      <c r="A38" s="47"/>
      <c r="B38" s="57" t="s">
        <v>618</v>
      </c>
      <c r="C38" s="56" t="s">
        <v>617</v>
      </c>
      <c r="D38" s="51" t="s">
        <v>616</v>
      </c>
      <c r="E38" s="58">
        <v>41248</v>
      </c>
      <c r="F38" s="30"/>
      <c r="G38" s="47">
        <v>0</v>
      </c>
      <c r="H38" s="56" t="s">
        <v>591</v>
      </c>
      <c r="I38" s="54"/>
      <c r="J38" s="47"/>
      <c r="K38" s="48">
        <v>0</v>
      </c>
      <c r="L38" s="47">
        <v>0</v>
      </c>
      <c r="M38" s="53" t="s">
        <v>540</v>
      </c>
      <c r="N38" s="45"/>
    </row>
    <row r="39" spans="1:14">
      <c r="A39" s="47"/>
      <c r="B39" s="57" t="s">
        <v>615</v>
      </c>
      <c r="C39" s="56" t="s">
        <v>614</v>
      </c>
      <c r="D39" s="58">
        <v>41184</v>
      </c>
      <c r="E39" s="58">
        <v>41248</v>
      </c>
      <c r="F39" s="30"/>
      <c r="G39" s="47">
        <v>0</v>
      </c>
      <c r="H39" s="56" t="s">
        <v>591</v>
      </c>
      <c r="I39" s="54"/>
      <c r="J39" s="47"/>
      <c r="K39" s="48">
        <v>0</v>
      </c>
      <c r="L39" s="47">
        <v>0</v>
      </c>
      <c r="M39" s="53" t="s">
        <v>540</v>
      </c>
      <c r="N39" s="45"/>
    </row>
    <row r="40" spans="1:14">
      <c r="A40" s="47"/>
      <c r="B40" s="57" t="s">
        <v>613</v>
      </c>
      <c r="C40" s="56" t="s">
        <v>612</v>
      </c>
      <c r="D40" s="58">
        <v>41184</v>
      </c>
      <c r="E40" s="58">
        <v>41248</v>
      </c>
      <c r="F40" s="30"/>
      <c r="G40" s="47">
        <v>1</v>
      </c>
      <c r="H40" s="56" t="s">
        <v>591</v>
      </c>
      <c r="I40" s="54"/>
      <c r="J40" s="47"/>
      <c r="K40" s="48">
        <v>0</v>
      </c>
      <c r="L40" s="47">
        <v>1</v>
      </c>
      <c r="M40" s="53" t="s">
        <v>540</v>
      </c>
      <c r="N40" s="45"/>
    </row>
    <row r="41" spans="1:14">
      <c r="A41" s="47"/>
      <c r="B41" s="60"/>
      <c r="C41" s="56" t="s">
        <v>611</v>
      </c>
      <c r="D41" s="58">
        <v>41184</v>
      </c>
      <c r="E41" s="58">
        <v>41248</v>
      </c>
      <c r="F41" s="30"/>
      <c r="G41" s="47">
        <v>0</v>
      </c>
      <c r="H41" s="56" t="s">
        <v>591</v>
      </c>
      <c r="I41" s="54"/>
      <c r="J41" s="47"/>
      <c r="K41" s="48">
        <v>0</v>
      </c>
      <c r="L41" s="47">
        <v>0</v>
      </c>
      <c r="M41" s="46" t="s">
        <v>540</v>
      </c>
      <c r="N41" s="45"/>
    </row>
    <row r="42" spans="1:14">
      <c r="A42" s="47"/>
      <c r="B42" s="57" t="s">
        <v>610</v>
      </c>
      <c r="C42" s="56" t="s">
        <v>609</v>
      </c>
      <c r="D42" s="58">
        <v>41184</v>
      </c>
      <c r="E42" s="58">
        <v>41248</v>
      </c>
      <c r="F42" s="30"/>
      <c r="G42" s="47">
        <v>1</v>
      </c>
      <c r="H42" s="56" t="s">
        <v>591</v>
      </c>
      <c r="I42" s="54"/>
      <c r="J42" s="47"/>
      <c r="K42" s="48">
        <v>0</v>
      </c>
      <c r="L42" s="47">
        <v>1</v>
      </c>
      <c r="M42" s="53" t="s">
        <v>540</v>
      </c>
      <c r="N42" s="45"/>
    </row>
    <row r="43" spans="1:14">
      <c r="A43" s="47"/>
      <c r="B43" s="57" t="s">
        <v>608</v>
      </c>
      <c r="C43" s="56" t="s">
        <v>607</v>
      </c>
      <c r="D43" s="58">
        <v>41184</v>
      </c>
      <c r="E43" s="58">
        <v>41248</v>
      </c>
      <c r="F43" s="30"/>
      <c r="G43" s="47">
        <v>0</v>
      </c>
      <c r="H43" s="56" t="s">
        <v>591</v>
      </c>
      <c r="I43" s="54"/>
      <c r="J43" s="47"/>
      <c r="K43" s="48">
        <v>0</v>
      </c>
      <c r="L43" s="47">
        <v>0</v>
      </c>
      <c r="M43" s="53" t="s">
        <v>540</v>
      </c>
      <c r="N43" s="45"/>
    </row>
    <row r="44" spans="1:14">
      <c r="A44" s="47"/>
      <c r="B44" s="57" t="s">
        <v>606</v>
      </c>
      <c r="C44" s="56" t="s">
        <v>605</v>
      </c>
      <c r="D44" s="58">
        <v>41184</v>
      </c>
      <c r="E44" s="58">
        <v>41248</v>
      </c>
      <c r="F44" s="30"/>
      <c r="G44" s="47">
        <v>0</v>
      </c>
      <c r="H44" s="56" t="s">
        <v>591</v>
      </c>
      <c r="I44" s="54"/>
      <c r="J44" s="47"/>
      <c r="K44" s="48">
        <v>0</v>
      </c>
      <c r="L44" s="47">
        <v>0</v>
      </c>
      <c r="M44" s="53" t="s">
        <v>540</v>
      </c>
      <c r="N44" s="45"/>
    </row>
    <row r="45" spans="1:14">
      <c r="A45" s="47"/>
      <c r="B45" s="59" t="s">
        <v>604</v>
      </c>
      <c r="C45" s="57" t="s">
        <v>603</v>
      </c>
      <c r="D45" s="58">
        <v>41184</v>
      </c>
      <c r="E45" s="58">
        <v>41248</v>
      </c>
      <c r="F45" s="30"/>
      <c r="G45" s="47">
        <v>1</v>
      </c>
      <c r="H45" s="56" t="s">
        <v>591</v>
      </c>
      <c r="I45" s="54"/>
      <c r="J45" s="47"/>
      <c r="K45" s="48">
        <v>0</v>
      </c>
      <c r="L45" s="47">
        <v>1</v>
      </c>
      <c r="M45" s="53" t="s">
        <v>540</v>
      </c>
      <c r="N45" s="45"/>
    </row>
    <row r="46" spans="1:14">
      <c r="A46" s="47"/>
      <c r="B46" s="57" t="s">
        <v>602</v>
      </c>
      <c r="C46" s="56" t="s">
        <v>601</v>
      </c>
      <c r="D46" s="58">
        <v>41184</v>
      </c>
      <c r="E46" s="58">
        <v>41248</v>
      </c>
      <c r="F46" s="30"/>
      <c r="G46" s="47">
        <v>0</v>
      </c>
      <c r="H46" s="56" t="s">
        <v>591</v>
      </c>
      <c r="I46" s="54"/>
      <c r="J46" s="47"/>
      <c r="K46" s="48">
        <v>0</v>
      </c>
      <c r="L46" s="47">
        <v>0</v>
      </c>
      <c r="M46" s="53" t="s">
        <v>540</v>
      </c>
      <c r="N46" s="45"/>
    </row>
    <row r="47" spans="1:14">
      <c r="A47" s="47"/>
      <c r="B47" s="57" t="s">
        <v>600</v>
      </c>
      <c r="C47" s="56" t="s">
        <v>599</v>
      </c>
      <c r="D47" s="58">
        <v>41184</v>
      </c>
      <c r="E47" s="58">
        <v>41248</v>
      </c>
      <c r="F47" s="30"/>
      <c r="G47" s="47">
        <v>16</v>
      </c>
      <c r="H47" s="56" t="s">
        <v>591</v>
      </c>
      <c r="I47" s="54"/>
      <c r="J47" s="47"/>
      <c r="K47" s="48">
        <v>0</v>
      </c>
      <c r="L47" s="47">
        <v>15</v>
      </c>
      <c r="M47" s="53" t="s">
        <v>540</v>
      </c>
      <c r="N47" s="45"/>
    </row>
    <row r="48" spans="1:14">
      <c r="A48" s="47"/>
      <c r="B48" s="57" t="s">
        <v>598</v>
      </c>
      <c r="C48" s="56" t="s">
        <v>597</v>
      </c>
      <c r="D48" s="58">
        <v>41184</v>
      </c>
      <c r="E48" s="58">
        <v>41248</v>
      </c>
      <c r="F48" s="30"/>
      <c r="G48" s="47">
        <v>0</v>
      </c>
      <c r="H48" s="56" t="s">
        <v>591</v>
      </c>
      <c r="I48" s="54"/>
      <c r="J48" s="47"/>
      <c r="K48" s="48">
        <v>0</v>
      </c>
      <c r="L48" s="47">
        <v>1</v>
      </c>
      <c r="M48" s="53" t="s">
        <v>540</v>
      </c>
      <c r="N48" s="45"/>
    </row>
    <row r="49" spans="1:14" ht="38.25">
      <c r="A49" s="47"/>
      <c r="B49" s="57" t="s">
        <v>596</v>
      </c>
      <c r="C49" s="56" t="s">
        <v>595</v>
      </c>
      <c r="D49" s="58">
        <v>41184</v>
      </c>
      <c r="E49" s="58">
        <v>41248</v>
      </c>
      <c r="F49" s="30" t="s">
        <v>927</v>
      </c>
      <c r="G49" s="47">
        <v>4</v>
      </c>
      <c r="H49" s="56"/>
      <c r="I49" s="54"/>
      <c r="J49" s="47"/>
      <c r="K49" s="48">
        <v>0</v>
      </c>
      <c r="L49" s="47">
        <v>4</v>
      </c>
      <c r="M49" s="53" t="s">
        <v>540</v>
      </c>
      <c r="N49" s="45"/>
    </row>
    <row r="50" spans="1:14" ht="25.5">
      <c r="A50" s="47"/>
      <c r="B50" s="57"/>
      <c r="C50" s="56" t="s">
        <v>594</v>
      </c>
      <c r="D50" s="58">
        <v>41184</v>
      </c>
      <c r="E50" s="58">
        <v>41248</v>
      </c>
      <c r="F50" s="30" t="s">
        <v>928</v>
      </c>
      <c r="G50" s="47">
        <v>0</v>
      </c>
      <c r="H50" s="56" t="s">
        <v>591</v>
      </c>
      <c r="I50" s="54"/>
      <c r="J50" s="47"/>
      <c r="K50" s="48">
        <v>0</v>
      </c>
      <c r="L50" s="47">
        <v>0</v>
      </c>
      <c r="M50" s="53" t="s">
        <v>540</v>
      </c>
      <c r="N50" s="45"/>
    </row>
    <row r="51" spans="1:14">
      <c r="A51" s="47"/>
      <c r="B51" s="57" t="s">
        <v>593</v>
      </c>
      <c r="C51" s="56" t="s">
        <v>592</v>
      </c>
      <c r="D51" s="58">
        <v>41184</v>
      </c>
      <c r="E51" s="58">
        <v>41248</v>
      </c>
      <c r="F51" s="30"/>
      <c r="G51" s="47">
        <v>0</v>
      </c>
      <c r="H51" s="56" t="s">
        <v>591</v>
      </c>
      <c r="I51" s="54"/>
      <c r="J51" s="47"/>
      <c r="K51" s="48">
        <v>0</v>
      </c>
      <c r="L51" s="47">
        <v>0</v>
      </c>
      <c r="M51" s="53" t="s">
        <v>540</v>
      </c>
      <c r="N51" s="45"/>
    </row>
    <row r="52" spans="1:14" ht="25.5">
      <c r="A52" s="47"/>
      <c r="B52" s="57" t="s">
        <v>590</v>
      </c>
      <c r="C52" s="56" t="s">
        <v>589</v>
      </c>
      <c r="D52" s="58">
        <v>41184</v>
      </c>
      <c r="E52" s="58">
        <v>41248</v>
      </c>
      <c r="F52" s="30" t="s">
        <v>929</v>
      </c>
      <c r="G52" s="47">
        <v>1</v>
      </c>
      <c r="H52" s="56" t="s">
        <v>591</v>
      </c>
      <c r="I52" s="54"/>
      <c r="J52" s="47"/>
      <c r="K52" s="48">
        <v>0</v>
      </c>
      <c r="L52" s="47">
        <v>1</v>
      </c>
      <c r="M52" s="53" t="s">
        <v>540</v>
      </c>
      <c r="N52" s="45"/>
    </row>
    <row r="53" spans="1:14" ht="25.5">
      <c r="A53" s="47"/>
      <c r="B53" s="57" t="s">
        <v>588</v>
      </c>
      <c r="C53" s="56" t="s">
        <v>587</v>
      </c>
      <c r="D53" s="58">
        <v>41184</v>
      </c>
      <c r="E53" s="58">
        <v>41248</v>
      </c>
      <c r="F53" s="30" t="s">
        <v>930</v>
      </c>
      <c r="G53" s="47">
        <v>0</v>
      </c>
      <c r="H53" s="56" t="s">
        <v>591</v>
      </c>
      <c r="I53" s="54"/>
      <c r="J53" s="47"/>
      <c r="K53" s="48">
        <v>0</v>
      </c>
      <c r="L53" s="47">
        <v>0</v>
      </c>
      <c r="M53" s="53" t="s">
        <v>540</v>
      </c>
      <c r="N53" s="45"/>
    </row>
    <row r="54" spans="1:14" ht="25.5">
      <c r="A54" s="47"/>
      <c r="B54" s="57" t="s">
        <v>586</v>
      </c>
      <c r="C54" s="56" t="s">
        <v>585</v>
      </c>
      <c r="D54" s="58">
        <v>41184</v>
      </c>
      <c r="E54" s="58">
        <v>41248</v>
      </c>
      <c r="F54" s="30" t="s">
        <v>931</v>
      </c>
      <c r="G54" s="47">
        <v>2</v>
      </c>
      <c r="H54" s="56" t="s">
        <v>591</v>
      </c>
      <c r="I54" s="54"/>
      <c r="J54" s="47"/>
      <c r="K54" s="48">
        <v>0</v>
      </c>
      <c r="L54" s="47">
        <v>2</v>
      </c>
      <c r="M54" s="53" t="s">
        <v>540</v>
      </c>
      <c r="N54" s="45"/>
    </row>
    <row r="55" spans="1:14">
      <c r="A55" s="47"/>
      <c r="B55" s="57" t="s">
        <v>584</v>
      </c>
      <c r="C55" s="56" t="s">
        <v>583</v>
      </c>
      <c r="D55" s="58">
        <v>41184</v>
      </c>
      <c r="E55" s="58">
        <v>41248</v>
      </c>
      <c r="F55" s="30"/>
      <c r="G55" s="47">
        <v>0</v>
      </c>
      <c r="H55" s="56"/>
      <c r="I55" s="54"/>
      <c r="J55" s="47"/>
      <c r="K55" s="48">
        <v>0</v>
      </c>
      <c r="L55" s="47">
        <v>0</v>
      </c>
      <c r="M55" s="53" t="s">
        <v>540</v>
      </c>
      <c r="N55" s="45"/>
    </row>
    <row r="56" spans="1:14">
      <c r="A56" s="47"/>
      <c r="B56" s="57" t="s">
        <v>582</v>
      </c>
      <c r="C56" s="56" t="s">
        <v>581</v>
      </c>
      <c r="D56" s="58">
        <v>41184</v>
      </c>
      <c r="E56" s="58">
        <v>41248</v>
      </c>
      <c r="F56" s="30"/>
      <c r="G56" s="47">
        <v>0</v>
      </c>
      <c r="H56" s="56"/>
      <c r="I56" s="54"/>
      <c r="J56" s="47"/>
      <c r="K56" s="48">
        <v>0</v>
      </c>
      <c r="L56" s="47">
        <v>0</v>
      </c>
      <c r="M56" s="53" t="s">
        <v>540</v>
      </c>
      <c r="N56" s="45"/>
    </row>
    <row r="57" spans="1:14" ht="25.5">
      <c r="A57" s="47"/>
      <c r="B57" s="57" t="s">
        <v>580</v>
      </c>
      <c r="C57" s="56" t="s">
        <v>579</v>
      </c>
      <c r="D57" s="58">
        <v>41184</v>
      </c>
      <c r="E57" s="58">
        <v>41248</v>
      </c>
      <c r="F57" s="30" t="s">
        <v>932</v>
      </c>
      <c r="G57" s="47">
        <v>2</v>
      </c>
      <c r="H57" s="56" t="s">
        <v>591</v>
      </c>
      <c r="I57" s="54"/>
      <c r="J57" s="47"/>
      <c r="K57" s="48">
        <v>0</v>
      </c>
      <c r="L57" s="47">
        <v>1</v>
      </c>
      <c r="M57" s="53" t="s">
        <v>540</v>
      </c>
      <c r="N57" s="45"/>
    </row>
    <row r="58" spans="1:14" ht="25.5">
      <c r="A58" s="47"/>
      <c r="B58" s="57" t="s">
        <v>578</v>
      </c>
      <c r="C58" s="56" t="s">
        <v>577</v>
      </c>
      <c r="D58" s="58">
        <v>41184</v>
      </c>
      <c r="E58" s="58">
        <v>41248</v>
      </c>
      <c r="F58" s="30" t="s">
        <v>932</v>
      </c>
      <c r="G58" s="47">
        <v>2</v>
      </c>
      <c r="H58" s="56" t="s">
        <v>591</v>
      </c>
      <c r="I58" s="54"/>
      <c r="J58" s="47"/>
      <c r="K58" s="48">
        <v>0</v>
      </c>
      <c r="L58" s="47">
        <v>2</v>
      </c>
      <c r="M58" s="53" t="s">
        <v>540</v>
      </c>
      <c r="N58" s="45"/>
    </row>
    <row r="59" spans="1:14" ht="25.5">
      <c r="A59" s="47"/>
      <c r="B59" s="57" t="s">
        <v>576</v>
      </c>
      <c r="C59" s="56" t="s">
        <v>575</v>
      </c>
      <c r="D59" s="58">
        <v>41184</v>
      </c>
      <c r="E59" s="58">
        <v>41248</v>
      </c>
      <c r="F59" s="30" t="s">
        <v>933</v>
      </c>
      <c r="G59" s="47">
        <v>3</v>
      </c>
      <c r="H59" s="56" t="s">
        <v>591</v>
      </c>
      <c r="I59" s="54"/>
      <c r="J59" s="47"/>
      <c r="K59" s="48">
        <v>0</v>
      </c>
      <c r="L59" s="47">
        <v>3</v>
      </c>
      <c r="M59" s="53" t="s">
        <v>540</v>
      </c>
      <c r="N59" s="45"/>
    </row>
    <row r="60" spans="1:14">
      <c r="A60" s="47"/>
      <c r="B60" s="57" t="s">
        <v>574</v>
      </c>
      <c r="C60" s="56" t="s">
        <v>573</v>
      </c>
      <c r="D60" s="58">
        <v>41184</v>
      </c>
      <c r="E60" s="58">
        <v>41248</v>
      </c>
      <c r="F60" s="30"/>
      <c r="G60" s="47">
        <v>1</v>
      </c>
      <c r="H60" s="56"/>
      <c r="I60" s="54"/>
      <c r="J60" s="47"/>
      <c r="K60" s="48">
        <v>0</v>
      </c>
      <c r="L60" s="47">
        <v>1</v>
      </c>
      <c r="M60" s="53" t="s">
        <v>540</v>
      </c>
      <c r="N60" s="45"/>
    </row>
    <row r="61" spans="1:14" ht="25.5">
      <c r="A61" s="47"/>
      <c r="B61" s="57" t="s">
        <v>572</v>
      </c>
      <c r="C61" s="56" t="s">
        <v>571</v>
      </c>
      <c r="D61" s="58">
        <v>41184</v>
      </c>
      <c r="E61" s="58">
        <v>41248</v>
      </c>
      <c r="F61" s="30" t="s">
        <v>934</v>
      </c>
      <c r="G61" s="47">
        <v>14</v>
      </c>
      <c r="H61" s="56" t="s">
        <v>591</v>
      </c>
      <c r="I61" s="54"/>
      <c r="J61" s="47"/>
      <c r="K61" s="48">
        <v>0</v>
      </c>
      <c r="L61" s="47">
        <v>15</v>
      </c>
      <c r="M61" s="53" t="s">
        <v>540</v>
      </c>
      <c r="N61" s="45"/>
    </row>
    <row r="62" spans="1:14" ht="25.5">
      <c r="A62" s="47"/>
      <c r="B62" s="57" t="s">
        <v>570</v>
      </c>
      <c r="C62" s="56" t="s">
        <v>569</v>
      </c>
      <c r="D62" s="58">
        <v>41184</v>
      </c>
      <c r="E62" s="58">
        <v>41248</v>
      </c>
      <c r="F62" s="30" t="s">
        <v>935</v>
      </c>
      <c r="G62" s="47">
        <v>23</v>
      </c>
      <c r="H62" s="56" t="s">
        <v>591</v>
      </c>
      <c r="I62" s="54"/>
      <c r="J62" s="47"/>
      <c r="K62" s="48">
        <v>0</v>
      </c>
      <c r="L62" s="47">
        <v>25</v>
      </c>
      <c r="M62" s="53" t="s">
        <v>540</v>
      </c>
      <c r="N62" s="45"/>
    </row>
    <row r="63" spans="1:14">
      <c r="A63" s="47"/>
      <c r="B63" s="57" t="s">
        <v>568</v>
      </c>
      <c r="C63" s="56" t="s">
        <v>567</v>
      </c>
      <c r="D63" s="58">
        <v>41184</v>
      </c>
      <c r="E63" s="58">
        <v>41248</v>
      </c>
      <c r="F63" s="30"/>
      <c r="G63" s="47">
        <v>0</v>
      </c>
      <c r="H63" s="56"/>
      <c r="I63" s="54"/>
      <c r="J63" s="47"/>
      <c r="K63" s="48">
        <v>0</v>
      </c>
      <c r="L63" s="47">
        <v>0</v>
      </c>
      <c r="M63" s="53" t="s">
        <v>540</v>
      </c>
      <c r="N63" s="45"/>
    </row>
    <row r="64" spans="1:14">
      <c r="A64" s="47"/>
      <c r="B64" s="57" t="s">
        <v>566</v>
      </c>
      <c r="C64" s="56" t="s">
        <v>936</v>
      </c>
      <c r="D64" s="51" t="s">
        <v>562</v>
      </c>
      <c r="E64" s="51" t="s">
        <v>562</v>
      </c>
      <c r="F64" s="129"/>
      <c r="G64" s="47">
        <v>0</v>
      </c>
      <c r="H64" s="56"/>
      <c r="I64" s="54"/>
      <c r="J64" s="54" t="s">
        <v>561</v>
      </c>
      <c r="K64" s="48"/>
      <c r="L64" s="47">
        <v>0</v>
      </c>
      <c r="M64" s="53" t="s">
        <v>540</v>
      </c>
      <c r="N64" s="45"/>
    </row>
    <row r="65" spans="1:14">
      <c r="A65" s="47"/>
      <c r="B65" s="57" t="s">
        <v>699</v>
      </c>
      <c r="C65" s="56" t="s">
        <v>937</v>
      </c>
      <c r="D65" s="51" t="s">
        <v>562</v>
      </c>
      <c r="E65" s="51" t="s">
        <v>562</v>
      </c>
      <c r="F65" s="129"/>
      <c r="G65" s="47">
        <v>0</v>
      </c>
      <c r="H65" s="56"/>
      <c r="I65" s="54"/>
      <c r="J65" s="54" t="s">
        <v>561</v>
      </c>
      <c r="K65" s="48"/>
      <c r="L65" s="47">
        <v>0</v>
      </c>
      <c r="M65" s="53" t="s">
        <v>540</v>
      </c>
      <c r="N65" s="45"/>
    </row>
    <row r="66" spans="1:14">
      <c r="A66" s="47"/>
      <c r="B66" s="57" t="s">
        <v>698</v>
      </c>
      <c r="C66" s="56" t="s">
        <v>938</v>
      </c>
      <c r="D66" s="51" t="s">
        <v>562</v>
      </c>
      <c r="E66" s="51" t="s">
        <v>562</v>
      </c>
      <c r="F66" s="129"/>
      <c r="G66" s="47">
        <v>0</v>
      </c>
      <c r="H66" s="56"/>
      <c r="I66" s="54"/>
      <c r="J66" s="54" t="s">
        <v>561</v>
      </c>
      <c r="K66" s="48"/>
      <c r="L66" s="47">
        <v>0</v>
      </c>
      <c r="M66" s="53" t="s">
        <v>540</v>
      </c>
      <c r="N66" s="45"/>
    </row>
    <row r="67" spans="1:14">
      <c r="A67" s="47"/>
      <c r="B67" s="57" t="s">
        <v>697</v>
      </c>
      <c r="C67" s="56" t="s">
        <v>939</v>
      </c>
      <c r="D67" s="51" t="s">
        <v>562</v>
      </c>
      <c r="E67" s="51" t="s">
        <v>562</v>
      </c>
      <c r="F67" s="129"/>
      <c r="G67" s="47">
        <v>0</v>
      </c>
      <c r="H67" s="56"/>
      <c r="I67" s="54"/>
      <c r="J67" s="54" t="s">
        <v>561</v>
      </c>
      <c r="K67" s="48"/>
      <c r="L67" s="47">
        <v>0</v>
      </c>
      <c r="M67" s="53" t="s">
        <v>540</v>
      </c>
      <c r="N67" s="45"/>
    </row>
    <row r="68" spans="1:14">
      <c r="A68" s="47"/>
      <c r="B68" s="57" t="s">
        <v>696</v>
      </c>
      <c r="C68" s="103" t="s">
        <v>940</v>
      </c>
      <c r="D68" s="51" t="s">
        <v>562</v>
      </c>
      <c r="E68" s="51" t="s">
        <v>562</v>
      </c>
      <c r="F68" s="129"/>
      <c r="G68" s="47">
        <v>0</v>
      </c>
      <c r="H68" s="56"/>
      <c r="I68" s="54"/>
      <c r="J68" s="54" t="s">
        <v>561</v>
      </c>
      <c r="K68" s="48"/>
      <c r="L68" s="47">
        <v>0</v>
      </c>
      <c r="M68" s="53" t="s">
        <v>540</v>
      </c>
      <c r="N68" s="45"/>
    </row>
    <row r="69" spans="1:14">
      <c r="A69" s="47"/>
      <c r="B69" s="57" t="s">
        <v>695</v>
      </c>
      <c r="C69" s="103" t="s">
        <v>941</v>
      </c>
      <c r="D69" s="51" t="s">
        <v>562</v>
      </c>
      <c r="E69" s="51" t="s">
        <v>562</v>
      </c>
      <c r="F69" s="129"/>
      <c r="G69" s="47">
        <v>0</v>
      </c>
      <c r="H69" s="56"/>
      <c r="I69" s="54"/>
      <c r="J69" s="54" t="s">
        <v>561</v>
      </c>
      <c r="K69" s="48"/>
      <c r="L69" s="47">
        <v>0</v>
      </c>
      <c r="M69" s="53" t="s">
        <v>540</v>
      </c>
      <c r="N69" s="45"/>
    </row>
    <row r="70" spans="1:14">
      <c r="A70" s="47"/>
      <c r="B70" s="57" t="s">
        <v>694</v>
      </c>
      <c r="C70" s="103" t="s">
        <v>942</v>
      </c>
      <c r="D70" s="51" t="s">
        <v>562</v>
      </c>
      <c r="E70" s="51" t="s">
        <v>562</v>
      </c>
      <c r="F70" s="129"/>
      <c r="G70" s="47">
        <v>0</v>
      </c>
      <c r="H70" s="56"/>
      <c r="I70" s="54"/>
      <c r="J70" s="54" t="s">
        <v>561</v>
      </c>
      <c r="K70" s="48"/>
      <c r="L70" s="47">
        <v>0</v>
      </c>
      <c r="M70" s="53" t="s">
        <v>540</v>
      </c>
      <c r="N70" s="45"/>
    </row>
    <row r="71" spans="1:14">
      <c r="A71" s="47"/>
      <c r="B71" s="57" t="s">
        <v>693</v>
      </c>
      <c r="C71" s="103" t="s">
        <v>943</v>
      </c>
      <c r="D71" s="51" t="s">
        <v>562</v>
      </c>
      <c r="E71" s="51" t="s">
        <v>562</v>
      </c>
      <c r="F71" s="129"/>
      <c r="G71" s="47">
        <v>0</v>
      </c>
      <c r="H71" s="56"/>
      <c r="I71" s="54"/>
      <c r="J71" s="54" t="s">
        <v>561</v>
      </c>
      <c r="K71" s="48"/>
      <c r="L71" s="47">
        <v>0</v>
      </c>
      <c r="M71" s="53" t="s">
        <v>540</v>
      </c>
      <c r="N71" s="45"/>
    </row>
    <row r="72" spans="1:14">
      <c r="A72" s="47"/>
      <c r="B72" s="57" t="s">
        <v>692</v>
      </c>
      <c r="C72" s="103" t="s">
        <v>944</v>
      </c>
      <c r="D72" s="51" t="s">
        <v>562</v>
      </c>
      <c r="E72" s="51" t="s">
        <v>562</v>
      </c>
      <c r="F72" s="129"/>
      <c r="G72" s="47">
        <v>0</v>
      </c>
      <c r="H72" s="56"/>
      <c r="I72" s="54"/>
      <c r="J72" s="54" t="s">
        <v>561</v>
      </c>
      <c r="K72" s="48"/>
      <c r="L72" s="47">
        <v>0</v>
      </c>
      <c r="M72" s="53" t="s">
        <v>540</v>
      </c>
      <c r="N72" s="45"/>
    </row>
    <row r="73" spans="1:14">
      <c r="A73" s="47"/>
      <c r="B73" s="57" t="s">
        <v>691</v>
      </c>
      <c r="C73" s="56" t="s">
        <v>945</v>
      </c>
      <c r="D73" s="51" t="s">
        <v>562</v>
      </c>
      <c r="E73" s="51" t="s">
        <v>562</v>
      </c>
      <c r="F73" s="129"/>
      <c r="G73" s="47">
        <v>0</v>
      </c>
      <c r="H73" s="56"/>
      <c r="I73" s="54"/>
      <c r="J73" s="54" t="s">
        <v>561</v>
      </c>
      <c r="K73" s="48"/>
      <c r="L73" s="47">
        <v>0</v>
      </c>
      <c r="M73" s="53" t="s">
        <v>540</v>
      </c>
      <c r="N73" s="45"/>
    </row>
    <row r="74" spans="1:14">
      <c r="A74" s="47"/>
      <c r="B74" s="106" t="s">
        <v>715</v>
      </c>
      <c r="C74" s="55" t="s">
        <v>946</v>
      </c>
      <c r="D74" s="51" t="s">
        <v>562</v>
      </c>
      <c r="E74" s="51" t="s">
        <v>562</v>
      </c>
      <c r="F74" s="129"/>
      <c r="G74" s="47">
        <v>0</v>
      </c>
      <c r="H74" s="56"/>
      <c r="I74" s="54"/>
      <c r="J74" s="54" t="s">
        <v>561</v>
      </c>
      <c r="K74" s="48"/>
      <c r="L74" s="47">
        <v>0</v>
      </c>
      <c r="M74" s="53" t="s">
        <v>540</v>
      </c>
      <c r="N74" s="45"/>
    </row>
    <row r="75" spans="1:14">
      <c r="A75" s="47"/>
      <c r="B75" s="106" t="s">
        <v>716</v>
      </c>
      <c r="C75" s="28" t="s">
        <v>947</v>
      </c>
      <c r="D75" s="51" t="s">
        <v>562</v>
      </c>
      <c r="E75" s="51" t="s">
        <v>562</v>
      </c>
      <c r="F75" s="129"/>
      <c r="G75" s="47">
        <v>0</v>
      </c>
      <c r="H75" s="56"/>
      <c r="I75" s="54"/>
      <c r="J75" s="54" t="s">
        <v>561</v>
      </c>
      <c r="K75" s="48"/>
      <c r="L75" s="47">
        <v>0</v>
      </c>
      <c r="M75" s="53" t="s">
        <v>540</v>
      </c>
      <c r="N75" s="45"/>
    </row>
    <row r="76" spans="1:14">
      <c r="A76" s="47"/>
      <c r="B76" s="106" t="s">
        <v>717</v>
      </c>
      <c r="C76" s="29" t="s">
        <v>948</v>
      </c>
      <c r="D76" s="51" t="s">
        <v>562</v>
      </c>
      <c r="E76" s="51" t="s">
        <v>562</v>
      </c>
      <c r="F76" s="129"/>
      <c r="G76" s="47">
        <v>0</v>
      </c>
      <c r="H76" s="56"/>
      <c r="I76" s="54"/>
      <c r="J76" s="54" t="s">
        <v>561</v>
      </c>
      <c r="K76" s="48"/>
      <c r="L76" s="47">
        <v>0</v>
      </c>
      <c r="M76" s="53" t="s">
        <v>540</v>
      </c>
      <c r="N76" s="45"/>
    </row>
    <row r="77" spans="1:14">
      <c r="A77" s="47"/>
      <c r="B77" s="106" t="s">
        <v>718</v>
      </c>
      <c r="C77" s="29" t="s">
        <v>949</v>
      </c>
      <c r="D77" s="51" t="s">
        <v>562</v>
      </c>
      <c r="E77" s="51" t="s">
        <v>562</v>
      </c>
      <c r="F77" s="129"/>
      <c r="G77" s="47">
        <v>0</v>
      </c>
      <c r="H77" s="56"/>
      <c r="I77" s="54"/>
      <c r="J77" s="54" t="s">
        <v>561</v>
      </c>
      <c r="K77" s="48"/>
      <c r="L77" s="47">
        <v>0</v>
      </c>
      <c r="M77" s="53" t="s">
        <v>540</v>
      </c>
      <c r="N77" s="45"/>
    </row>
    <row r="78" spans="1:14">
      <c r="A78" s="47"/>
      <c r="B78" s="102">
        <v>12168</v>
      </c>
      <c r="C78" s="29" t="s">
        <v>950</v>
      </c>
      <c r="D78" s="51" t="s">
        <v>562</v>
      </c>
      <c r="E78" s="51" t="s">
        <v>562</v>
      </c>
      <c r="F78" s="129"/>
      <c r="G78" s="47">
        <v>0</v>
      </c>
      <c r="H78" s="56"/>
      <c r="I78" s="54"/>
      <c r="J78" s="54" t="s">
        <v>561</v>
      </c>
      <c r="K78" s="48"/>
      <c r="L78" s="47">
        <v>0</v>
      </c>
      <c r="M78" s="53" t="s">
        <v>540</v>
      </c>
      <c r="N78" s="45"/>
    </row>
    <row r="79" spans="1:14">
      <c r="A79" s="47"/>
      <c r="B79" s="106" t="s">
        <v>719</v>
      </c>
      <c r="C79" s="29" t="s">
        <v>951</v>
      </c>
      <c r="D79" s="51" t="s">
        <v>562</v>
      </c>
      <c r="E79" s="51" t="s">
        <v>562</v>
      </c>
      <c r="F79" s="129"/>
      <c r="G79" s="47">
        <v>0</v>
      </c>
      <c r="H79" s="56"/>
      <c r="I79" s="54"/>
      <c r="J79" s="54" t="s">
        <v>561</v>
      </c>
      <c r="K79" s="48"/>
      <c r="L79" s="47">
        <v>0</v>
      </c>
      <c r="M79" s="53" t="s">
        <v>540</v>
      </c>
      <c r="N79" s="45"/>
    </row>
    <row r="80" spans="1:14">
      <c r="A80" s="47"/>
      <c r="B80" s="106" t="s">
        <v>720</v>
      </c>
      <c r="C80" s="29" t="s">
        <v>952</v>
      </c>
      <c r="D80" s="51" t="s">
        <v>562</v>
      </c>
      <c r="E80" s="51" t="s">
        <v>562</v>
      </c>
      <c r="F80" s="129"/>
      <c r="G80" s="47">
        <v>0</v>
      </c>
      <c r="H80" s="56"/>
      <c r="I80" s="54"/>
      <c r="J80" s="54" t="s">
        <v>561</v>
      </c>
      <c r="K80" s="48"/>
      <c r="L80" s="47">
        <v>0</v>
      </c>
      <c r="M80" s="53" t="s">
        <v>540</v>
      </c>
      <c r="N80" s="45"/>
    </row>
    <row r="81" spans="1:14">
      <c r="A81" s="47"/>
      <c r="B81" s="102">
        <v>12135</v>
      </c>
      <c r="C81" s="29" t="s">
        <v>953</v>
      </c>
      <c r="D81" s="51" t="s">
        <v>562</v>
      </c>
      <c r="E81" s="51" t="s">
        <v>562</v>
      </c>
      <c r="F81" s="129"/>
      <c r="G81" s="47">
        <v>0</v>
      </c>
      <c r="H81" s="56"/>
      <c r="I81" s="54"/>
      <c r="J81" s="54" t="s">
        <v>561</v>
      </c>
      <c r="K81" s="48"/>
      <c r="L81" s="47">
        <v>0</v>
      </c>
      <c r="M81" s="53" t="s">
        <v>540</v>
      </c>
      <c r="N81" s="45"/>
    </row>
    <row r="82" spans="1:14">
      <c r="A82" s="47"/>
      <c r="B82" s="106" t="s">
        <v>721</v>
      </c>
      <c r="C82" s="29" t="s">
        <v>954</v>
      </c>
      <c r="D82" s="51" t="s">
        <v>562</v>
      </c>
      <c r="E82" s="51" t="s">
        <v>562</v>
      </c>
      <c r="F82" s="129"/>
      <c r="G82" s="47">
        <v>0</v>
      </c>
      <c r="H82" s="56"/>
      <c r="I82" s="54"/>
      <c r="J82" s="54" t="s">
        <v>561</v>
      </c>
      <c r="K82" s="48"/>
      <c r="L82" s="47">
        <v>0</v>
      </c>
      <c r="M82" s="53" t="s">
        <v>540</v>
      </c>
      <c r="N82" s="45"/>
    </row>
    <row r="83" spans="1:14">
      <c r="A83" s="47"/>
      <c r="B83" s="106" t="s">
        <v>722</v>
      </c>
      <c r="C83" s="29" t="s">
        <v>955</v>
      </c>
      <c r="D83" s="51" t="s">
        <v>562</v>
      </c>
      <c r="E83" s="51" t="s">
        <v>562</v>
      </c>
      <c r="F83" s="129"/>
      <c r="G83" s="47">
        <v>0</v>
      </c>
      <c r="H83" s="56"/>
      <c r="I83" s="54"/>
      <c r="J83" s="54" t="s">
        <v>561</v>
      </c>
      <c r="K83" s="48"/>
      <c r="L83" s="47">
        <v>0</v>
      </c>
      <c r="M83" s="53" t="s">
        <v>540</v>
      </c>
      <c r="N83" s="45"/>
    </row>
    <row r="84" spans="1:14">
      <c r="A84" s="47"/>
      <c r="B84" s="106" t="s">
        <v>723</v>
      </c>
      <c r="C84" s="29" t="s">
        <v>956</v>
      </c>
      <c r="D84" s="51" t="s">
        <v>562</v>
      </c>
      <c r="E84" s="51" t="s">
        <v>562</v>
      </c>
      <c r="F84" s="129"/>
      <c r="G84" s="47">
        <v>0</v>
      </c>
      <c r="H84" s="56"/>
      <c r="I84" s="54"/>
      <c r="J84" s="54" t="s">
        <v>561</v>
      </c>
      <c r="K84" s="48"/>
      <c r="L84" s="47">
        <v>0</v>
      </c>
      <c r="M84" s="53" t="s">
        <v>540</v>
      </c>
      <c r="N84" s="45"/>
    </row>
    <row r="85" spans="1:14">
      <c r="A85" s="47"/>
      <c r="B85" s="106"/>
      <c r="C85" s="137" t="s">
        <v>957</v>
      </c>
      <c r="D85" s="51" t="s">
        <v>562</v>
      </c>
      <c r="E85" s="51" t="s">
        <v>562</v>
      </c>
      <c r="F85" s="129"/>
      <c r="G85" s="30"/>
      <c r="H85" s="56"/>
      <c r="I85" s="54"/>
      <c r="J85" s="54" t="s">
        <v>561</v>
      </c>
      <c r="K85" s="48"/>
      <c r="L85" s="30"/>
      <c r="M85" s="53" t="s">
        <v>540</v>
      </c>
      <c r="N85" s="45"/>
    </row>
    <row r="86" spans="1:14">
      <c r="A86" s="47"/>
      <c r="B86" s="106"/>
      <c r="C86" s="29" t="s">
        <v>958</v>
      </c>
      <c r="D86" s="51" t="s">
        <v>562</v>
      </c>
      <c r="E86" s="51" t="s">
        <v>562</v>
      </c>
      <c r="F86" s="129"/>
      <c r="G86" s="30"/>
      <c r="H86" s="56"/>
      <c r="I86" s="54"/>
      <c r="J86" s="54" t="s">
        <v>561</v>
      </c>
      <c r="K86" s="48"/>
      <c r="L86" s="30"/>
      <c r="M86" s="53" t="s">
        <v>540</v>
      </c>
      <c r="N86" s="45"/>
    </row>
    <row r="87" spans="1:14">
      <c r="A87" s="47"/>
      <c r="B87" s="106"/>
      <c r="C87" s="29" t="s">
        <v>959</v>
      </c>
      <c r="D87" s="51" t="s">
        <v>562</v>
      </c>
      <c r="E87" s="51" t="s">
        <v>562</v>
      </c>
      <c r="F87" s="129"/>
      <c r="G87" s="30"/>
      <c r="H87" s="56"/>
      <c r="I87" s="54"/>
      <c r="J87" s="54" t="s">
        <v>561</v>
      </c>
      <c r="K87" s="48"/>
      <c r="L87" s="30"/>
      <c r="M87" s="53"/>
      <c r="N87" s="45"/>
    </row>
    <row r="88" spans="1:14">
      <c r="A88" s="47"/>
      <c r="B88" s="106"/>
      <c r="C88" s="29" t="s">
        <v>960</v>
      </c>
      <c r="D88" s="51" t="s">
        <v>562</v>
      </c>
      <c r="E88" s="51" t="s">
        <v>562</v>
      </c>
      <c r="F88" s="129"/>
      <c r="G88" s="30"/>
      <c r="H88" s="56"/>
      <c r="I88" s="54"/>
      <c r="J88" s="54" t="s">
        <v>561</v>
      </c>
      <c r="K88" s="48"/>
      <c r="L88" s="30"/>
      <c r="M88" s="53"/>
      <c r="N88" s="45"/>
    </row>
    <row r="89" spans="1:14">
      <c r="A89" s="47"/>
      <c r="B89" s="106"/>
      <c r="C89" s="29" t="s">
        <v>961</v>
      </c>
      <c r="D89" s="51" t="s">
        <v>562</v>
      </c>
      <c r="E89" s="51" t="s">
        <v>562</v>
      </c>
      <c r="F89" s="129"/>
      <c r="G89" s="30"/>
      <c r="H89" s="56"/>
      <c r="I89" s="54"/>
      <c r="J89" s="54" t="s">
        <v>561</v>
      </c>
      <c r="K89" s="48"/>
      <c r="L89" s="30"/>
      <c r="M89" s="53"/>
      <c r="N89" s="45"/>
    </row>
    <row r="90" spans="1:14">
      <c r="A90" s="47"/>
      <c r="B90" s="106"/>
      <c r="C90" s="136" t="s">
        <v>962</v>
      </c>
      <c r="D90" s="51" t="s">
        <v>562</v>
      </c>
      <c r="E90" s="51" t="s">
        <v>562</v>
      </c>
      <c r="F90" s="129"/>
      <c r="G90" s="30"/>
      <c r="H90" s="56"/>
      <c r="I90" s="54"/>
      <c r="J90" s="54" t="s">
        <v>561</v>
      </c>
      <c r="K90" s="48"/>
      <c r="L90" s="30"/>
      <c r="M90" s="53"/>
      <c r="N90" s="45"/>
    </row>
    <row r="91" spans="1:14">
      <c r="A91" s="47"/>
      <c r="B91" s="57"/>
      <c r="C91" s="56" t="s">
        <v>963</v>
      </c>
      <c r="D91" s="51" t="s">
        <v>562</v>
      </c>
      <c r="E91" s="51" t="s">
        <v>562</v>
      </c>
      <c r="F91" s="129"/>
      <c r="G91" s="27"/>
      <c r="H91" s="56"/>
      <c r="I91" s="54"/>
      <c r="J91" s="54" t="s">
        <v>561</v>
      </c>
      <c r="K91" s="48"/>
      <c r="L91" s="50"/>
      <c r="M91" s="53"/>
      <c r="N91" s="45"/>
    </row>
    <row r="92" spans="1:14">
      <c r="A92" s="47"/>
      <c r="B92" s="57"/>
      <c r="C92" s="56" t="s">
        <v>964</v>
      </c>
      <c r="D92" s="51" t="s">
        <v>562</v>
      </c>
      <c r="E92" s="51" t="s">
        <v>562</v>
      </c>
      <c r="F92" s="129"/>
      <c r="G92" s="27"/>
      <c r="H92" s="56"/>
      <c r="I92" s="54"/>
      <c r="J92" s="54" t="s">
        <v>561</v>
      </c>
      <c r="K92" s="48"/>
      <c r="L92" s="50"/>
      <c r="M92" s="53"/>
      <c r="N92" s="45"/>
    </row>
    <row r="93" spans="1:14">
      <c r="A93" s="47"/>
      <c r="B93" s="57"/>
      <c r="C93" s="56" t="s">
        <v>965</v>
      </c>
      <c r="D93" s="51" t="s">
        <v>562</v>
      </c>
      <c r="E93" s="51" t="s">
        <v>562</v>
      </c>
      <c r="F93" s="129"/>
      <c r="G93" s="27"/>
      <c r="H93" s="56"/>
      <c r="I93" s="54"/>
      <c r="J93" s="54" t="s">
        <v>561</v>
      </c>
      <c r="K93" s="48"/>
      <c r="L93" s="50"/>
      <c r="M93" s="53"/>
      <c r="N93" s="45"/>
    </row>
    <row r="94" spans="1:14">
      <c r="A94" s="47"/>
      <c r="B94" s="57"/>
      <c r="C94" s="56" t="s">
        <v>966</v>
      </c>
      <c r="D94" s="51" t="s">
        <v>562</v>
      </c>
      <c r="E94" s="51" t="s">
        <v>562</v>
      </c>
      <c r="F94" s="129"/>
      <c r="G94" s="27"/>
      <c r="H94" s="56"/>
      <c r="I94" s="54"/>
      <c r="J94" s="54" t="s">
        <v>561</v>
      </c>
      <c r="K94" s="48"/>
      <c r="L94" s="50"/>
      <c r="M94" s="53"/>
      <c r="N94" s="45"/>
    </row>
    <row r="95" spans="1:14">
      <c r="A95" s="47"/>
      <c r="B95" s="57"/>
      <c r="C95" s="56" t="s">
        <v>967</v>
      </c>
      <c r="D95" s="51" t="s">
        <v>562</v>
      </c>
      <c r="E95" s="51" t="s">
        <v>562</v>
      </c>
      <c r="F95" s="129"/>
      <c r="G95" s="27"/>
      <c r="H95" s="56"/>
      <c r="I95" s="54"/>
      <c r="J95" s="54" t="s">
        <v>561</v>
      </c>
      <c r="K95" s="48"/>
      <c r="L95" s="50"/>
      <c r="M95" s="53"/>
      <c r="N95" s="45"/>
    </row>
    <row r="96" spans="1:14">
      <c r="A96" s="47"/>
      <c r="B96" s="57"/>
      <c r="C96" s="56" t="s">
        <v>968</v>
      </c>
      <c r="D96" s="51" t="s">
        <v>562</v>
      </c>
      <c r="E96" s="51" t="s">
        <v>562</v>
      </c>
      <c r="F96" s="129"/>
      <c r="G96" s="27"/>
      <c r="H96" s="56"/>
      <c r="I96" s="54"/>
      <c r="J96" s="54" t="s">
        <v>561</v>
      </c>
      <c r="K96" s="48"/>
      <c r="L96" s="50"/>
      <c r="M96" s="53"/>
      <c r="N96" s="45"/>
    </row>
    <row r="97" spans="1:14">
      <c r="A97" s="47"/>
      <c r="B97" s="57"/>
      <c r="C97" s="56" t="s">
        <v>969</v>
      </c>
      <c r="D97" s="51" t="s">
        <v>562</v>
      </c>
      <c r="E97" s="51" t="s">
        <v>562</v>
      </c>
      <c r="F97" s="129"/>
      <c r="G97" s="27"/>
      <c r="H97" s="56"/>
      <c r="I97" s="54"/>
      <c r="J97" s="54" t="s">
        <v>561</v>
      </c>
      <c r="K97" s="48"/>
      <c r="L97" s="50"/>
      <c r="M97" s="53"/>
      <c r="N97" s="45"/>
    </row>
    <row r="98" spans="1:14">
      <c r="A98" s="47"/>
      <c r="B98" s="57"/>
      <c r="C98" s="56" t="s">
        <v>970</v>
      </c>
      <c r="D98" s="51" t="s">
        <v>562</v>
      </c>
      <c r="E98" s="51" t="s">
        <v>562</v>
      </c>
      <c r="F98" s="129"/>
      <c r="G98" s="27"/>
      <c r="H98" s="56"/>
      <c r="I98" s="54"/>
      <c r="J98" s="54" t="s">
        <v>561</v>
      </c>
      <c r="K98" s="48"/>
      <c r="L98" s="50"/>
      <c r="M98" s="53"/>
      <c r="N98" s="45"/>
    </row>
    <row r="99" spans="1:14">
      <c r="A99" s="47"/>
      <c r="B99" s="57"/>
      <c r="C99" s="56" t="s">
        <v>971</v>
      </c>
      <c r="D99" s="51" t="s">
        <v>562</v>
      </c>
      <c r="E99" s="51" t="s">
        <v>562</v>
      </c>
      <c r="F99" s="129"/>
      <c r="G99" s="27"/>
      <c r="H99" s="56"/>
      <c r="I99" s="54"/>
      <c r="J99" s="54" t="s">
        <v>561</v>
      </c>
      <c r="K99" s="48"/>
      <c r="L99" s="50"/>
      <c r="M99" s="53"/>
      <c r="N99" s="45"/>
    </row>
    <row r="100" spans="1:14">
      <c r="A100" s="47"/>
      <c r="B100" s="57"/>
      <c r="C100" s="56" t="s">
        <v>972</v>
      </c>
      <c r="D100" s="51" t="s">
        <v>562</v>
      </c>
      <c r="E100" s="51" t="s">
        <v>562</v>
      </c>
      <c r="F100" s="27"/>
      <c r="G100" s="27"/>
      <c r="H100" s="56"/>
      <c r="I100" s="54"/>
      <c r="J100" s="54" t="s">
        <v>561</v>
      </c>
      <c r="K100" s="48"/>
      <c r="L100" s="50"/>
      <c r="M100" s="53"/>
      <c r="N100" s="45"/>
    </row>
    <row r="101" spans="1:14">
      <c r="A101" s="47"/>
      <c r="B101" s="52"/>
      <c r="C101" s="101"/>
      <c r="D101" s="51"/>
      <c r="E101" s="51"/>
      <c r="F101" s="27"/>
      <c r="G101" s="27"/>
      <c r="H101" s="49"/>
      <c r="I101" s="49"/>
      <c r="J101" s="47"/>
      <c r="K101" s="48"/>
      <c r="L101" s="47"/>
      <c r="M101" s="46"/>
      <c r="N101" s="45"/>
    </row>
    <row r="102" spans="1:14" s="36" customFormat="1" ht="13.5" thickBot="1">
      <c r="A102" s="44"/>
      <c r="B102" s="44"/>
      <c r="C102" s="44" t="s">
        <v>560</v>
      </c>
      <c r="D102" s="43"/>
      <c r="E102" s="43"/>
      <c r="F102" s="43"/>
      <c r="G102" s="82">
        <f>SUM(G8:G101)</f>
        <v>1076</v>
      </c>
      <c r="H102" s="43"/>
      <c r="I102" s="43"/>
      <c r="J102" s="43"/>
      <c r="K102" s="82">
        <f>SUM(K8:K101)</f>
        <v>0</v>
      </c>
      <c r="L102" s="82">
        <f>SUM(L8:L101)</f>
        <v>1008</v>
      </c>
      <c r="M102" s="83"/>
      <c r="N102" s="83"/>
    </row>
    <row r="103" spans="1:14" ht="13.5" thickTop="1"/>
    <row r="104" spans="1:14" s="41" customFormat="1">
      <c r="C104" s="167" t="s">
        <v>559</v>
      </c>
      <c r="D104" s="167"/>
      <c r="E104" s="167"/>
      <c r="F104" s="167"/>
      <c r="G104" s="167"/>
      <c r="H104" s="167"/>
      <c r="I104" s="167"/>
      <c r="J104" s="167"/>
      <c r="K104" s="167"/>
    </row>
    <row r="106" spans="1:14">
      <c r="C106" s="36" t="s">
        <v>15</v>
      </c>
    </row>
    <row r="107" spans="1:14">
      <c r="C107" s="37" t="s">
        <v>558</v>
      </c>
    </row>
    <row r="108" spans="1:14">
      <c r="C108" s="37" t="s">
        <v>557</v>
      </c>
    </row>
    <row r="109" spans="1:14">
      <c r="C109" s="37" t="s">
        <v>556</v>
      </c>
    </row>
    <row r="110" spans="1:14">
      <c r="C110" s="37" t="s">
        <v>555</v>
      </c>
    </row>
    <row r="111" spans="1:14">
      <c r="C111" s="3" t="s">
        <v>687</v>
      </c>
    </row>
  </sheetData>
  <autoFilter ref="A7:N101"/>
  <mergeCells count="3">
    <mergeCell ref="A1:B5"/>
    <mergeCell ref="M6:N6"/>
    <mergeCell ref="C104:K104"/>
  </mergeCells>
  <pageMargins left="0.25" right="0.25" top="0.25" bottom="0.48" header="0.5" footer="0.28000000000000003"/>
  <pageSetup scale="62" fitToHeight="0" orientation="landscape" r:id="rId1"/>
  <headerFooter alignWithMargins="0">
    <oddFooter>&amp;LJanuary 15, 2014&amp;RPage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22"/>
  <sheetViews>
    <sheetView topLeftCell="C1" zoomScale="85" zoomScaleNormal="85" workbookViewId="0">
      <selection activeCell="C1" sqref="C1"/>
    </sheetView>
  </sheetViews>
  <sheetFormatPr defaultRowHeight="12.75"/>
  <cols>
    <col min="1" max="1" width="9.85546875" style="75" hidden="1" customWidth="1"/>
    <col min="2" max="2" width="12.140625" style="75" hidden="1" customWidth="1"/>
    <col min="3" max="3" width="38.42578125" style="3" customWidth="1"/>
    <col min="4" max="10" width="14.5703125" style="3" customWidth="1"/>
    <col min="11" max="11" width="15.140625" style="3" customWidth="1"/>
    <col min="12" max="16384" width="9.140625" style="3"/>
  </cols>
  <sheetData>
    <row r="1" spans="1:11">
      <c r="A1" s="168" t="s">
        <v>675</v>
      </c>
      <c r="B1" s="169"/>
      <c r="C1" s="20" t="s">
        <v>975</v>
      </c>
      <c r="D1" s="91"/>
      <c r="E1" s="91"/>
      <c r="F1" s="91"/>
      <c r="G1" s="91"/>
      <c r="H1" s="91"/>
      <c r="I1" s="91"/>
      <c r="J1" s="91"/>
      <c r="K1" s="92"/>
    </row>
    <row r="2" spans="1:11">
      <c r="A2" s="170"/>
      <c r="B2" s="171"/>
      <c r="C2" s="93"/>
      <c r="D2" s="94"/>
      <c r="E2" s="94"/>
      <c r="F2" s="94"/>
      <c r="G2" s="94"/>
      <c r="H2" s="94"/>
      <c r="I2" s="94"/>
      <c r="J2" s="94"/>
      <c r="K2" s="95"/>
    </row>
    <row r="3" spans="1:11">
      <c r="A3" s="170"/>
      <c r="B3" s="171"/>
      <c r="C3" s="141" t="s">
        <v>686</v>
      </c>
      <c r="D3" s="94"/>
      <c r="E3" s="94"/>
      <c r="F3" s="94"/>
      <c r="G3" s="94"/>
      <c r="H3" s="94"/>
      <c r="I3" s="94"/>
      <c r="J3" s="94"/>
      <c r="K3" s="95"/>
    </row>
    <row r="4" spans="1:11" ht="4.5" customHeight="1">
      <c r="A4" s="170"/>
      <c r="B4" s="171"/>
      <c r="C4" s="93"/>
      <c r="D4" s="94"/>
      <c r="E4" s="94"/>
      <c r="F4" s="94"/>
      <c r="G4" s="94"/>
      <c r="H4" s="94"/>
      <c r="I4" s="94"/>
      <c r="J4" s="94"/>
      <c r="K4" s="95"/>
    </row>
    <row r="5" spans="1:11">
      <c r="A5" s="172"/>
      <c r="B5" s="173"/>
      <c r="C5" s="6" t="s">
        <v>974</v>
      </c>
      <c r="D5" s="96"/>
      <c r="E5" s="96"/>
      <c r="F5" s="96"/>
      <c r="G5" s="96"/>
      <c r="H5" s="96"/>
      <c r="I5" s="96"/>
      <c r="J5" s="96"/>
      <c r="K5" s="97"/>
    </row>
    <row r="6" spans="1:11" s="36" customFormat="1" ht="12.75" customHeight="1">
      <c r="A6" s="81"/>
      <c r="B6" s="81"/>
      <c r="C6" s="10"/>
      <c r="D6" s="10"/>
      <c r="E6" s="10"/>
      <c r="F6" s="10"/>
      <c r="G6" s="10"/>
      <c r="H6" s="98" t="s">
        <v>685</v>
      </c>
      <c r="I6" s="99"/>
      <c r="J6" s="10"/>
      <c r="K6" s="11"/>
    </row>
    <row r="7" spans="1:11" ht="67.5">
      <c r="A7" s="80" t="s">
        <v>14</v>
      </c>
      <c r="B7" s="80" t="s">
        <v>13</v>
      </c>
      <c r="C7" s="79" t="s">
        <v>671</v>
      </c>
      <c r="D7" s="26" t="s">
        <v>684</v>
      </c>
      <c r="E7" s="26" t="s">
        <v>683</v>
      </c>
      <c r="F7" s="26" t="s">
        <v>15</v>
      </c>
      <c r="G7" s="26" t="s">
        <v>0</v>
      </c>
      <c r="H7" s="85" t="s">
        <v>682</v>
      </c>
      <c r="I7" s="86" t="s">
        <v>681</v>
      </c>
      <c r="J7" s="26" t="s">
        <v>680</v>
      </c>
      <c r="K7" s="87" t="s">
        <v>664</v>
      </c>
    </row>
    <row r="8" spans="1:11">
      <c r="A8" s="47"/>
      <c r="B8" s="84" t="s">
        <v>537</v>
      </c>
      <c r="C8" s="56" t="s">
        <v>565</v>
      </c>
      <c r="D8" s="78"/>
      <c r="E8" s="77">
        <v>41542</v>
      </c>
      <c r="F8" s="77"/>
      <c r="G8" s="88"/>
      <c r="H8" s="45" t="s">
        <v>539</v>
      </c>
      <c r="I8" s="27"/>
      <c r="J8" s="88"/>
      <c r="K8" s="88">
        <v>1</v>
      </c>
    </row>
    <row r="9" spans="1:11">
      <c r="A9" s="47"/>
      <c r="B9" s="84" t="s">
        <v>564</v>
      </c>
      <c r="C9" s="56" t="s">
        <v>563</v>
      </c>
      <c r="D9" s="78"/>
      <c r="E9" s="77">
        <v>41542</v>
      </c>
      <c r="F9" s="77"/>
      <c r="G9" s="88"/>
      <c r="H9" s="45" t="s">
        <v>539</v>
      </c>
      <c r="I9" s="27"/>
      <c r="J9" s="88"/>
      <c r="K9" s="88"/>
    </row>
    <row r="10" spans="1:11" ht="13.5" thickBot="1">
      <c r="A10" s="76"/>
      <c r="B10" s="76"/>
      <c r="C10" s="44" t="s">
        <v>560</v>
      </c>
      <c r="D10" s="43"/>
      <c r="E10" s="43"/>
      <c r="F10" s="43"/>
      <c r="G10" s="89"/>
      <c r="H10" s="42"/>
      <c r="I10" s="42"/>
      <c r="J10" s="89"/>
      <c r="K10" s="89"/>
    </row>
    <row r="11" spans="1:11" ht="13.5" thickTop="1"/>
    <row r="12" spans="1:11">
      <c r="C12" s="3" t="s">
        <v>679</v>
      </c>
    </row>
    <row r="13" spans="1:11">
      <c r="C13" s="3" t="s">
        <v>678</v>
      </c>
    </row>
    <row r="15" spans="1:11">
      <c r="C15" s="3" t="s">
        <v>677</v>
      </c>
    </row>
    <row r="17" spans="3:3">
      <c r="C17" s="36" t="s">
        <v>15</v>
      </c>
    </row>
    <row r="18" spans="3:3">
      <c r="C18" s="37" t="s">
        <v>558</v>
      </c>
    </row>
    <row r="19" spans="3:3">
      <c r="C19" s="37" t="s">
        <v>557</v>
      </c>
    </row>
    <row r="20" spans="3:3">
      <c r="C20" s="37" t="s">
        <v>556</v>
      </c>
    </row>
    <row r="21" spans="3:3">
      <c r="C21" s="37" t="s">
        <v>555</v>
      </c>
    </row>
    <row r="22" spans="3:3">
      <c r="C22" s="3" t="s">
        <v>676</v>
      </c>
    </row>
  </sheetData>
  <mergeCells count="1">
    <mergeCell ref="A1:B5"/>
  </mergeCells>
  <pageMargins left="0.42" right="0.41" top="0.47" bottom="0.45" header="0.28999999999999998" footer="0.26"/>
  <pageSetup scale="85" fitToHeight="0" orientation="landscape" r:id="rId1"/>
  <headerFooter alignWithMargins="0">
    <oddFooter>&amp;LJuly 15, 2013&amp;RPage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9"/>
  <sheetViews>
    <sheetView tabSelected="1" topLeftCell="B147" zoomScaleNormal="100" workbookViewId="0">
      <selection activeCell="J165" sqref="J165"/>
    </sheetView>
  </sheetViews>
  <sheetFormatPr defaultRowHeight="12"/>
  <cols>
    <col min="1" max="1" width="16.5703125" style="108" hidden="1" customWidth="1"/>
    <col min="2" max="2" width="16.5703125" style="108" bestFit="1" customWidth="1"/>
    <col min="3" max="3" width="38.140625" style="108" customWidth="1"/>
    <col min="4" max="5" width="12.5703125" style="118" customWidth="1"/>
    <col min="6" max="14" width="12.5703125" style="114" customWidth="1"/>
    <col min="15" max="15" width="21.140625" style="114" customWidth="1"/>
    <col min="16" max="16" width="12.5703125" style="120" customWidth="1"/>
    <col min="17" max="17" width="12.5703125" style="118" customWidth="1"/>
    <col min="18" max="16384" width="9.140625" style="108"/>
  </cols>
  <sheetData>
    <row r="1" spans="1:17" s="37" customFormat="1" ht="12.75">
      <c r="A1" s="179" t="s">
        <v>504</v>
      </c>
      <c r="B1" s="180"/>
      <c r="C1" s="1" t="s">
        <v>9</v>
      </c>
      <c r="D1" s="33"/>
      <c r="E1" s="33"/>
      <c r="F1" s="33"/>
      <c r="G1" s="33"/>
      <c r="H1" s="33"/>
      <c r="I1" s="91"/>
      <c r="J1" s="33"/>
      <c r="K1" s="33"/>
      <c r="L1" s="33"/>
      <c r="M1" s="33"/>
      <c r="N1" s="2"/>
    </row>
    <row r="2" spans="1:17" s="37" customFormat="1" ht="12.75">
      <c r="A2" s="181"/>
      <c r="B2" s="182"/>
      <c r="C2" s="4"/>
      <c r="D2" s="34"/>
      <c r="E2" s="34"/>
      <c r="F2" s="34"/>
      <c r="G2" s="34"/>
      <c r="H2" s="34"/>
      <c r="I2" s="94"/>
      <c r="J2" s="34"/>
      <c r="K2" s="34"/>
      <c r="L2" s="34"/>
      <c r="M2" s="34"/>
      <c r="N2" s="5"/>
    </row>
    <row r="3" spans="1:17" s="37" customFormat="1" ht="12.75">
      <c r="A3" s="181"/>
      <c r="B3" s="182"/>
      <c r="C3" s="4" t="s">
        <v>505</v>
      </c>
      <c r="D3" s="34"/>
      <c r="E3" s="34"/>
      <c r="F3" s="34"/>
      <c r="G3" s="34"/>
      <c r="H3" s="34"/>
      <c r="I3" s="94"/>
      <c r="J3" s="34"/>
      <c r="K3" s="34"/>
      <c r="L3" s="34"/>
      <c r="M3" s="34"/>
      <c r="N3" s="5"/>
    </row>
    <row r="4" spans="1:17" s="37" customFormat="1" ht="12.75">
      <c r="A4" s="181"/>
      <c r="B4" s="182"/>
      <c r="C4" s="4"/>
      <c r="D4" s="34"/>
      <c r="E4" s="34"/>
      <c r="F4" s="34"/>
      <c r="G4" s="34"/>
      <c r="H4" s="34"/>
      <c r="I4" s="94"/>
      <c r="J4" s="34"/>
      <c r="K4" s="34"/>
      <c r="L4" s="34"/>
      <c r="M4" s="34"/>
      <c r="N4" s="5"/>
    </row>
    <row r="5" spans="1:17" s="37" customFormat="1" ht="12.75">
      <c r="A5" s="183"/>
      <c r="B5" s="184"/>
      <c r="C5" s="6" t="s">
        <v>974</v>
      </c>
      <c r="D5" s="35"/>
      <c r="E5" s="35"/>
      <c r="F5" s="35"/>
      <c r="G5" s="35"/>
      <c r="H5" s="35"/>
      <c r="I5" s="94"/>
      <c r="J5" s="34"/>
      <c r="K5" s="34"/>
      <c r="L5" s="34"/>
      <c r="M5" s="34"/>
      <c r="N5" s="5"/>
    </row>
    <row r="6" spans="1:17" s="37" customFormat="1" ht="12.75" customHeight="1">
      <c r="A6" s="185"/>
      <c r="B6" s="38"/>
      <c r="C6" s="185"/>
      <c r="D6" s="187"/>
      <c r="E6" s="187"/>
      <c r="F6" s="175" t="s">
        <v>506</v>
      </c>
      <c r="G6" s="176"/>
      <c r="H6" s="176"/>
      <c r="I6" s="176"/>
      <c r="J6" s="64" t="s">
        <v>507</v>
      </c>
      <c r="K6" s="130"/>
      <c r="L6" s="130"/>
      <c r="M6" s="130"/>
      <c r="N6" s="131"/>
    </row>
    <row r="7" spans="1:17" s="36" customFormat="1" ht="12.75">
      <c r="A7" s="186"/>
      <c r="B7" s="39"/>
      <c r="C7" s="186"/>
      <c r="D7" s="188"/>
      <c r="E7" s="188"/>
      <c r="F7" s="177"/>
      <c r="G7" s="178"/>
      <c r="H7" s="178"/>
      <c r="I7" s="178"/>
      <c r="J7" s="39"/>
      <c r="K7" s="132"/>
      <c r="L7" s="132"/>
      <c r="M7" s="132"/>
      <c r="N7" s="133"/>
    </row>
    <row r="8" spans="1:17" s="32" customFormat="1" ht="65.25">
      <c r="A8" s="31" t="s">
        <v>14</v>
      </c>
      <c r="B8" s="31" t="s">
        <v>13</v>
      </c>
      <c r="C8" s="31" t="s">
        <v>2</v>
      </c>
      <c r="D8" s="31" t="s">
        <v>0</v>
      </c>
      <c r="E8" s="31" t="s">
        <v>16</v>
      </c>
      <c r="F8" s="31" t="s">
        <v>1</v>
      </c>
      <c r="G8" s="31" t="s">
        <v>3</v>
      </c>
      <c r="H8" s="31" t="s">
        <v>4</v>
      </c>
      <c r="I8" s="31" t="s">
        <v>5</v>
      </c>
      <c r="J8" s="31" t="s">
        <v>6</v>
      </c>
      <c r="K8" s="31" t="s">
        <v>7</v>
      </c>
      <c r="L8" s="31" t="s">
        <v>8</v>
      </c>
      <c r="M8" s="31" t="s">
        <v>15</v>
      </c>
      <c r="N8" s="107" t="s">
        <v>236</v>
      </c>
    </row>
    <row r="9" spans="1:17" ht="25.5">
      <c r="A9" s="116"/>
      <c r="B9" s="138" t="s">
        <v>255</v>
      </c>
      <c r="C9" s="121" t="s">
        <v>167</v>
      </c>
      <c r="D9" s="122">
        <v>0</v>
      </c>
      <c r="E9" s="122">
        <v>33</v>
      </c>
      <c r="F9" s="123">
        <v>40159</v>
      </c>
      <c r="G9" s="123">
        <v>40159</v>
      </c>
      <c r="H9" s="123"/>
      <c r="I9" s="123">
        <v>40737</v>
      </c>
      <c r="J9" s="123" t="s">
        <v>1111</v>
      </c>
      <c r="K9" s="122">
        <v>166</v>
      </c>
      <c r="L9" s="122" t="str">
        <f>IF(M9="E","",45)</f>
        <v/>
      </c>
      <c r="M9" s="139" t="s">
        <v>31</v>
      </c>
      <c r="N9" s="122">
        <v>0</v>
      </c>
      <c r="O9" s="108"/>
      <c r="P9" s="108"/>
      <c r="Q9" s="108"/>
    </row>
    <row r="10" spans="1:17" ht="25.5">
      <c r="A10" s="116"/>
      <c r="B10" s="138" t="s">
        <v>256</v>
      </c>
      <c r="C10" s="121" t="s">
        <v>32</v>
      </c>
      <c r="D10" s="125">
        <v>10</v>
      </c>
      <c r="E10" s="125">
        <v>15</v>
      </c>
      <c r="F10" s="123">
        <v>40236</v>
      </c>
      <c r="G10" s="123">
        <v>40264</v>
      </c>
      <c r="H10" s="123"/>
      <c r="I10" s="123" t="s">
        <v>779</v>
      </c>
      <c r="J10" s="123" t="s">
        <v>1112</v>
      </c>
      <c r="K10" s="125">
        <v>179</v>
      </c>
      <c r="L10" s="125">
        <v>15</v>
      </c>
      <c r="M10" s="124" t="s">
        <v>62</v>
      </c>
      <c r="N10" s="125">
        <v>10</v>
      </c>
      <c r="O10" s="108"/>
      <c r="P10" s="108"/>
      <c r="Q10" s="108"/>
    </row>
    <row r="11" spans="1:17" ht="25.5">
      <c r="A11" s="116"/>
      <c r="B11" s="138">
        <v>82991</v>
      </c>
      <c r="C11" s="121" t="s">
        <v>33</v>
      </c>
      <c r="D11" s="125">
        <v>13</v>
      </c>
      <c r="E11" s="125">
        <v>3</v>
      </c>
      <c r="F11" s="123">
        <v>40264</v>
      </c>
      <c r="G11" s="123">
        <v>40264</v>
      </c>
      <c r="H11" s="123"/>
      <c r="I11" s="123" t="s">
        <v>778</v>
      </c>
      <c r="J11" s="123" t="s">
        <v>726</v>
      </c>
      <c r="K11" s="125">
        <v>154</v>
      </c>
      <c r="L11" s="125">
        <v>99</v>
      </c>
      <c r="M11" s="139" t="s">
        <v>35</v>
      </c>
      <c r="N11" s="125">
        <v>16</v>
      </c>
      <c r="O11" s="153"/>
      <c r="P11" s="108"/>
      <c r="Q11" s="108"/>
    </row>
    <row r="12" spans="1:17" ht="25.5">
      <c r="A12" s="116"/>
      <c r="B12" s="138" t="s">
        <v>257</v>
      </c>
      <c r="C12" s="121" t="s">
        <v>34</v>
      </c>
      <c r="D12" s="125">
        <v>704</v>
      </c>
      <c r="E12" s="125">
        <v>21</v>
      </c>
      <c r="F12" s="154">
        <v>39249</v>
      </c>
      <c r="G12" s="155">
        <v>39249</v>
      </c>
      <c r="H12" s="123"/>
      <c r="I12" s="123" t="s">
        <v>781</v>
      </c>
      <c r="J12" s="123" t="s">
        <v>999</v>
      </c>
      <c r="K12" s="125">
        <v>2230</v>
      </c>
      <c r="L12" s="125">
        <v>1526</v>
      </c>
      <c r="M12" s="124" t="s">
        <v>35</v>
      </c>
      <c r="N12" s="125">
        <v>782</v>
      </c>
      <c r="O12" s="153"/>
      <c r="P12" s="108"/>
      <c r="Q12" s="108"/>
    </row>
    <row r="13" spans="1:17" ht="25.5">
      <c r="A13" s="116"/>
      <c r="B13" s="138" t="s">
        <v>258</v>
      </c>
      <c r="C13" s="121" t="s">
        <v>36</v>
      </c>
      <c r="D13" s="125">
        <v>2</v>
      </c>
      <c r="E13" s="125">
        <v>1</v>
      </c>
      <c r="F13" s="123">
        <v>41513</v>
      </c>
      <c r="G13" s="123">
        <v>41513</v>
      </c>
      <c r="H13" s="123"/>
      <c r="I13" s="123" t="s">
        <v>782</v>
      </c>
      <c r="J13" s="123" t="s">
        <v>988</v>
      </c>
      <c r="K13" s="125">
        <v>95</v>
      </c>
      <c r="L13" s="125">
        <v>87</v>
      </c>
      <c r="M13" s="124"/>
      <c r="N13" s="125">
        <v>7</v>
      </c>
      <c r="O13" s="153"/>
      <c r="P13" s="108"/>
      <c r="Q13" s="108"/>
    </row>
    <row r="14" spans="1:17" ht="12.75">
      <c r="A14" s="116"/>
      <c r="B14" s="138" t="s">
        <v>709</v>
      </c>
      <c r="C14" s="121" t="s">
        <v>727</v>
      </c>
      <c r="D14" s="125">
        <v>3</v>
      </c>
      <c r="E14" s="125">
        <v>0</v>
      </c>
      <c r="F14" s="123" t="s">
        <v>783</v>
      </c>
      <c r="G14" s="123" t="s">
        <v>783</v>
      </c>
      <c r="H14" s="123"/>
      <c r="I14" s="123"/>
      <c r="J14" s="123"/>
      <c r="K14" s="125"/>
      <c r="L14" s="125"/>
      <c r="M14" s="124"/>
      <c r="N14" s="125">
        <v>3</v>
      </c>
      <c r="O14" s="153"/>
      <c r="P14" s="108"/>
      <c r="Q14" s="108"/>
    </row>
    <row r="15" spans="1:17" ht="25.5">
      <c r="A15" s="116"/>
      <c r="B15" s="138" t="s">
        <v>408</v>
      </c>
      <c r="C15" s="121" t="s">
        <v>37</v>
      </c>
      <c r="D15" s="125">
        <v>2</v>
      </c>
      <c r="E15" s="125">
        <v>21</v>
      </c>
      <c r="F15" s="123">
        <v>40351</v>
      </c>
      <c r="G15" s="123">
        <v>40351</v>
      </c>
      <c r="H15" s="123"/>
      <c r="I15" s="123" t="s">
        <v>784</v>
      </c>
      <c r="J15" s="123" t="s">
        <v>989</v>
      </c>
      <c r="K15" s="125">
        <v>195</v>
      </c>
      <c r="L15" s="125">
        <v>108</v>
      </c>
      <c r="M15" s="124" t="s">
        <v>62</v>
      </c>
      <c r="N15" s="125">
        <v>1</v>
      </c>
      <c r="O15" s="153"/>
      <c r="P15" s="108"/>
      <c r="Q15" s="108"/>
    </row>
    <row r="16" spans="1:17" ht="12.75">
      <c r="A16" s="116"/>
      <c r="B16" s="138" t="s">
        <v>434</v>
      </c>
      <c r="C16" s="121" t="s">
        <v>220</v>
      </c>
      <c r="D16" s="125">
        <v>0</v>
      </c>
      <c r="E16" s="125">
        <v>0</v>
      </c>
      <c r="F16" s="123">
        <v>40687</v>
      </c>
      <c r="G16" s="123">
        <v>40687</v>
      </c>
      <c r="H16" s="123"/>
      <c r="I16" s="123" t="s">
        <v>786</v>
      </c>
      <c r="J16" s="123" t="s">
        <v>787</v>
      </c>
      <c r="K16" s="125">
        <v>70</v>
      </c>
      <c r="L16" s="122" t="str">
        <f>IF(M16="E","",51)</f>
        <v/>
      </c>
      <c r="M16" s="124" t="s">
        <v>31</v>
      </c>
      <c r="N16" s="125">
        <v>0</v>
      </c>
      <c r="O16" s="153"/>
      <c r="P16" s="108"/>
      <c r="Q16" s="108"/>
    </row>
    <row r="17" spans="1:17" s="109" customFormat="1" ht="25.5">
      <c r="A17" s="116"/>
      <c r="B17" s="138" t="s">
        <v>409</v>
      </c>
      <c r="C17" s="121" t="s">
        <v>38</v>
      </c>
      <c r="D17" s="125">
        <v>0</v>
      </c>
      <c r="E17" s="125">
        <v>27</v>
      </c>
      <c r="F17" s="123">
        <v>40351</v>
      </c>
      <c r="G17" s="123">
        <v>40351</v>
      </c>
      <c r="H17" s="123"/>
      <c r="I17" s="123" t="s">
        <v>788</v>
      </c>
      <c r="J17" s="123" t="s">
        <v>1113</v>
      </c>
      <c r="K17" s="125">
        <v>144</v>
      </c>
      <c r="L17" s="122" t="str">
        <f>IF(M17="E","",46)</f>
        <v/>
      </c>
      <c r="M17" s="124" t="s">
        <v>31</v>
      </c>
      <c r="N17" s="125">
        <v>0</v>
      </c>
      <c r="O17" s="153"/>
    </row>
    <row r="18" spans="1:17" ht="25.5">
      <c r="A18" s="116"/>
      <c r="B18" s="138" t="s">
        <v>432</v>
      </c>
      <c r="C18" s="121" t="s">
        <v>218</v>
      </c>
      <c r="D18" s="125">
        <v>10</v>
      </c>
      <c r="E18" s="125">
        <v>158</v>
      </c>
      <c r="F18" s="123">
        <v>40715</v>
      </c>
      <c r="G18" s="123">
        <v>40715</v>
      </c>
      <c r="H18" s="123"/>
      <c r="I18" s="123" t="s">
        <v>789</v>
      </c>
      <c r="J18" s="123" t="s">
        <v>990</v>
      </c>
      <c r="K18" s="125">
        <v>477</v>
      </c>
      <c r="L18" s="125">
        <v>238</v>
      </c>
      <c r="M18" s="124" t="s">
        <v>62</v>
      </c>
      <c r="N18" s="125">
        <v>4</v>
      </c>
      <c r="O18" s="153"/>
      <c r="P18" s="108"/>
      <c r="Q18" s="108"/>
    </row>
    <row r="19" spans="1:17" ht="25.5">
      <c r="A19" s="116"/>
      <c r="B19" s="138" t="s">
        <v>433</v>
      </c>
      <c r="C19" s="121" t="s">
        <v>219</v>
      </c>
      <c r="D19" s="125">
        <v>1</v>
      </c>
      <c r="E19" s="125">
        <v>69</v>
      </c>
      <c r="F19" s="123">
        <v>40687</v>
      </c>
      <c r="G19" s="123">
        <v>40687</v>
      </c>
      <c r="H19" s="123"/>
      <c r="I19" s="123" t="s">
        <v>790</v>
      </c>
      <c r="J19" s="123" t="s">
        <v>1114</v>
      </c>
      <c r="K19" s="125">
        <v>252</v>
      </c>
      <c r="L19" s="125">
        <v>116</v>
      </c>
      <c r="M19" s="124" t="s">
        <v>62</v>
      </c>
      <c r="N19" s="125">
        <v>1</v>
      </c>
      <c r="O19" s="153"/>
      <c r="P19" s="108"/>
      <c r="Q19" s="108"/>
    </row>
    <row r="20" spans="1:17" ht="24" customHeight="1">
      <c r="A20" s="116"/>
      <c r="B20" s="138">
        <v>20617</v>
      </c>
      <c r="C20" s="121" t="s">
        <v>221</v>
      </c>
      <c r="D20" s="125">
        <v>1</v>
      </c>
      <c r="E20" s="125">
        <v>2</v>
      </c>
      <c r="F20" s="123">
        <v>40687</v>
      </c>
      <c r="G20" s="123">
        <v>40687</v>
      </c>
      <c r="H20" s="123"/>
      <c r="I20" s="123" t="s">
        <v>791</v>
      </c>
      <c r="J20" s="123" t="s">
        <v>1115</v>
      </c>
      <c r="K20" s="125">
        <v>97</v>
      </c>
      <c r="L20" s="125">
        <v>76</v>
      </c>
      <c r="M20" s="124" t="s">
        <v>62</v>
      </c>
      <c r="N20" s="125">
        <v>1</v>
      </c>
      <c r="O20" s="153"/>
      <c r="P20" s="108"/>
      <c r="Q20" s="108"/>
    </row>
    <row r="21" spans="1:17" ht="25.5">
      <c r="A21" s="116"/>
      <c r="B21" s="138" t="s">
        <v>259</v>
      </c>
      <c r="C21" s="121" t="s">
        <v>39</v>
      </c>
      <c r="D21" s="122">
        <v>0</v>
      </c>
      <c r="E21" s="122">
        <v>0</v>
      </c>
      <c r="F21" s="123">
        <v>39921</v>
      </c>
      <c r="G21" s="123">
        <v>39921</v>
      </c>
      <c r="H21" s="123"/>
      <c r="I21" s="123" t="s">
        <v>793</v>
      </c>
      <c r="J21" s="123" t="s">
        <v>794</v>
      </c>
      <c r="K21" s="122">
        <v>34</v>
      </c>
      <c r="L21" s="122"/>
      <c r="M21" s="124" t="s">
        <v>688</v>
      </c>
      <c r="N21" s="122">
        <v>0</v>
      </c>
      <c r="O21" s="153"/>
      <c r="P21" s="108"/>
      <c r="Q21" s="108"/>
    </row>
    <row r="22" spans="1:17" s="109" customFormat="1" ht="25.5">
      <c r="A22" s="116"/>
      <c r="B22" s="138" t="s">
        <v>394</v>
      </c>
      <c r="C22" s="121" t="s">
        <v>41</v>
      </c>
      <c r="D22" s="125">
        <v>0</v>
      </c>
      <c r="E22" s="125">
        <v>1</v>
      </c>
      <c r="F22" s="123">
        <v>40351</v>
      </c>
      <c r="G22" s="123">
        <v>40351</v>
      </c>
      <c r="H22" s="123"/>
      <c r="I22" s="123" t="s">
        <v>795</v>
      </c>
      <c r="J22" s="123" t="s">
        <v>550</v>
      </c>
      <c r="K22" s="125">
        <v>45</v>
      </c>
      <c r="L22" s="125">
        <v>5</v>
      </c>
      <c r="M22" s="139" t="s">
        <v>40</v>
      </c>
      <c r="N22" s="125">
        <v>6</v>
      </c>
      <c r="O22" s="153"/>
    </row>
    <row r="23" spans="1:17" ht="25.5">
      <c r="A23" s="116"/>
      <c r="B23" s="138" t="s">
        <v>459</v>
      </c>
      <c r="C23" s="121" t="s">
        <v>460</v>
      </c>
      <c r="D23" s="125">
        <v>0</v>
      </c>
      <c r="E23" s="125">
        <v>61</v>
      </c>
      <c r="F23" s="123">
        <v>40687</v>
      </c>
      <c r="G23" s="123">
        <v>40687</v>
      </c>
      <c r="H23" s="123"/>
      <c r="I23" s="123" t="s">
        <v>789</v>
      </c>
      <c r="J23" s="123" t="s">
        <v>1116</v>
      </c>
      <c r="K23" s="125">
        <v>209</v>
      </c>
      <c r="L23" s="125">
        <v>129</v>
      </c>
      <c r="M23" s="139" t="s">
        <v>62</v>
      </c>
      <c r="N23" s="125">
        <v>1</v>
      </c>
      <c r="O23" s="153"/>
      <c r="P23" s="108"/>
      <c r="Q23" s="108"/>
    </row>
    <row r="24" spans="1:17" ht="25.5">
      <c r="A24" s="116"/>
      <c r="B24" s="138" t="s">
        <v>420</v>
      </c>
      <c r="C24" s="121" t="s">
        <v>205</v>
      </c>
      <c r="D24" s="125">
        <v>0</v>
      </c>
      <c r="E24" s="125">
        <v>0</v>
      </c>
      <c r="F24" s="123">
        <v>40531</v>
      </c>
      <c r="G24" s="123">
        <v>40531</v>
      </c>
      <c r="H24" s="123"/>
      <c r="I24" s="123" t="s">
        <v>796</v>
      </c>
      <c r="J24" s="123" t="s">
        <v>797</v>
      </c>
      <c r="K24" s="125">
        <v>55</v>
      </c>
      <c r="L24" s="125"/>
      <c r="M24" s="124" t="s">
        <v>31</v>
      </c>
      <c r="N24" s="125">
        <v>0</v>
      </c>
      <c r="O24" s="153"/>
      <c r="P24" s="108"/>
      <c r="Q24" s="108"/>
    </row>
    <row r="25" spans="1:17" s="109" customFormat="1" ht="12.75">
      <c r="A25" s="116"/>
      <c r="B25" s="138" t="s">
        <v>549</v>
      </c>
      <c r="C25" s="121" t="s">
        <v>728</v>
      </c>
      <c r="D25" s="125">
        <v>1</v>
      </c>
      <c r="E25" s="125">
        <v>0</v>
      </c>
      <c r="F25" s="123" t="s">
        <v>798</v>
      </c>
      <c r="G25" s="123" t="s">
        <v>798</v>
      </c>
      <c r="H25" s="123" t="s">
        <v>799</v>
      </c>
      <c r="I25" s="123"/>
      <c r="J25" s="123">
        <v>41585</v>
      </c>
      <c r="K25" s="125"/>
      <c r="L25" s="125"/>
      <c r="M25" s="124"/>
      <c r="N25" s="125">
        <v>1</v>
      </c>
      <c r="O25" s="146"/>
    </row>
    <row r="26" spans="1:17" ht="25.5">
      <c r="A26" s="116"/>
      <c r="B26" s="138" t="s">
        <v>426</v>
      </c>
      <c r="C26" s="121" t="s">
        <v>212</v>
      </c>
      <c r="D26" s="125">
        <v>10</v>
      </c>
      <c r="E26" s="125">
        <v>43</v>
      </c>
      <c r="F26" s="123">
        <v>40552</v>
      </c>
      <c r="G26" s="123">
        <v>40552</v>
      </c>
      <c r="H26" s="123"/>
      <c r="I26" s="123" t="s">
        <v>784</v>
      </c>
      <c r="J26" s="123" t="s">
        <v>1117</v>
      </c>
      <c r="K26" s="125">
        <v>202</v>
      </c>
      <c r="L26" s="125">
        <v>67</v>
      </c>
      <c r="M26" s="124" t="s">
        <v>62</v>
      </c>
      <c r="N26" s="125">
        <v>9</v>
      </c>
      <c r="O26" s="153"/>
      <c r="P26" s="108"/>
      <c r="Q26" s="108"/>
    </row>
    <row r="27" spans="1:17" ht="25.5">
      <c r="A27" s="116"/>
      <c r="B27" s="138" t="s">
        <v>260</v>
      </c>
      <c r="C27" s="121" t="s">
        <v>42</v>
      </c>
      <c r="D27" s="125">
        <v>15</v>
      </c>
      <c r="E27" s="125">
        <v>112</v>
      </c>
      <c r="F27" s="123">
        <v>40229</v>
      </c>
      <c r="G27" s="123">
        <v>40229</v>
      </c>
      <c r="H27" s="123"/>
      <c r="I27" s="123">
        <v>40933</v>
      </c>
      <c r="J27" s="123" t="s">
        <v>1118</v>
      </c>
      <c r="K27" s="125">
        <v>535</v>
      </c>
      <c r="L27" s="125">
        <v>208</v>
      </c>
      <c r="M27" s="124" t="s">
        <v>62</v>
      </c>
      <c r="N27" s="125">
        <v>12</v>
      </c>
      <c r="O27" s="153"/>
      <c r="P27" s="108"/>
      <c r="Q27" s="108"/>
    </row>
    <row r="28" spans="1:17" ht="25.5">
      <c r="A28" s="116"/>
      <c r="B28" s="138" t="s">
        <v>425</v>
      </c>
      <c r="C28" s="121" t="s">
        <v>210</v>
      </c>
      <c r="D28" s="125">
        <v>22</v>
      </c>
      <c r="E28" s="125">
        <v>8</v>
      </c>
      <c r="F28" s="123" t="s">
        <v>800</v>
      </c>
      <c r="G28" s="123" t="s">
        <v>800</v>
      </c>
      <c r="H28" s="123"/>
      <c r="I28" s="123" t="s">
        <v>788</v>
      </c>
      <c r="J28" s="123" t="s">
        <v>729</v>
      </c>
      <c r="K28" s="125">
        <v>69</v>
      </c>
      <c r="L28" s="125">
        <v>1</v>
      </c>
      <c r="M28" s="124" t="s">
        <v>40</v>
      </c>
      <c r="N28" s="125">
        <v>27</v>
      </c>
      <c r="O28" s="147"/>
      <c r="P28" s="108"/>
      <c r="Q28" s="108"/>
    </row>
    <row r="29" spans="1:17" ht="25.5">
      <c r="A29" s="116"/>
      <c r="B29" s="138" t="s">
        <v>261</v>
      </c>
      <c r="C29" s="121" t="s">
        <v>168</v>
      </c>
      <c r="D29" s="125">
        <v>54</v>
      </c>
      <c r="E29" s="125">
        <v>1</v>
      </c>
      <c r="F29" s="123" t="s">
        <v>801</v>
      </c>
      <c r="G29" s="123"/>
      <c r="H29" s="123"/>
      <c r="I29" s="123"/>
      <c r="J29" s="123"/>
      <c r="K29" s="125"/>
      <c r="L29" s="125"/>
      <c r="M29" s="139" t="s">
        <v>540</v>
      </c>
      <c r="N29" s="125">
        <v>53</v>
      </c>
      <c r="O29" s="153"/>
      <c r="P29" s="108"/>
      <c r="Q29" s="108"/>
    </row>
    <row r="30" spans="1:17" ht="25.5">
      <c r="A30" s="116"/>
      <c r="B30" s="138" t="s">
        <v>422</v>
      </c>
      <c r="C30" s="121" t="s">
        <v>207</v>
      </c>
      <c r="D30" s="125">
        <v>9</v>
      </c>
      <c r="E30" s="125">
        <v>19</v>
      </c>
      <c r="F30" s="143">
        <v>40614</v>
      </c>
      <c r="G30" s="123">
        <v>40614</v>
      </c>
      <c r="H30" s="123"/>
      <c r="I30" s="123">
        <v>40933</v>
      </c>
      <c r="J30" s="123" t="s">
        <v>1118</v>
      </c>
      <c r="K30" s="125">
        <v>394</v>
      </c>
      <c r="L30" s="125">
        <v>353</v>
      </c>
      <c r="M30" s="124" t="s">
        <v>62</v>
      </c>
      <c r="N30" s="125">
        <v>6</v>
      </c>
      <c r="O30" s="153"/>
      <c r="P30" s="108"/>
      <c r="Q30" s="108"/>
    </row>
    <row r="31" spans="1:17" s="109" customFormat="1" ht="25.5">
      <c r="A31" s="116"/>
      <c r="B31" s="138" t="s">
        <v>403</v>
      </c>
      <c r="C31" s="121" t="s">
        <v>43</v>
      </c>
      <c r="D31" s="125">
        <v>0</v>
      </c>
      <c r="E31" s="125">
        <v>31</v>
      </c>
      <c r="F31" s="143">
        <v>40334</v>
      </c>
      <c r="G31" s="123">
        <v>40334</v>
      </c>
      <c r="H31" s="123"/>
      <c r="I31" s="123" t="s">
        <v>803</v>
      </c>
      <c r="J31" s="123" t="s">
        <v>1119</v>
      </c>
      <c r="K31" s="125">
        <v>441</v>
      </c>
      <c r="L31" s="122" t="str">
        <f>IF(M31="E","",6493)</f>
        <v/>
      </c>
      <c r="M31" s="139" t="s">
        <v>31</v>
      </c>
      <c r="N31" s="125">
        <v>0</v>
      </c>
      <c r="O31" s="153"/>
    </row>
    <row r="32" spans="1:17" ht="25.5">
      <c r="A32" s="116"/>
      <c r="B32" s="138" t="s">
        <v>397</v>
      </c>
      <c r="C32" s="121" t="s">
        <v>44</v>
      </c>
      <c r="D32" s="125">
        <v>2</v>
      </c>
      <c r="E32" s="125">
        <v>11</v>
      </c>
      <c r="F32" s="143">
        <v>40341</v>
      </c>
      <c r="G32" s="123">
        <v>40341</v>
      </c>
      <c r="H32" s="123"/>
      <c r="I32" s="123" t="s">
        <v>803</v>
      </c>
      <c r="J32" s="123" t="s">
        <v>1120</v>
      </c>
      <c r="K32" s="125">
        <v>81</v>
      </c>
      <c r="L32" s="125">
        <v>62</v>
      </c>
      <c r="M32" s="124"/>
      <c r="N32" s="125">
        <v>0</v>
      </c>
      <c r="O32" s="153"/>
      <c r="P32" s="108"/>
      <c r="Q32" s="108"/>
    </row>
    <row r="33" spans="1:17" ht="25.5">
      <c r="A33" s="116"/>
      <c r="B33" s="138" t="s">
        <v>435</v>
      </c>
      <c r="C33" s="121" t="s">
        <v>222</v>
      </c>
      <c r="D33" s="125">
        <v>1</v>
      </c>
      <c r="E33" s="125">
        <v>2</v>
      </c>
      <c r="F33" s="143">
        <v>40639</v>
      </c>
      <c r="G33" s="123">
        <v>40639</v>
      </c>
      <c r="H33" s="123"/>
      <c r="I33" s="123" t="s">
        <v>804</v>
      </c>
      <c r="J33" s="123" t="s">
        <v>1121</v>
      </c>
      <c r="K33" s="125">
        <v>67</v>
      </c>
      <c r="L33" s="125">
        <v>23</v>
      </c>
      <c r="M33" s="124" t="s">
        <v>62</v>
      </c>
      <c r="N33" s="125">
        <v>3</v>
      </c>
      <c r="O33" s="153"/>
      <c r="P33" s="108"/>
      <c r="Q33" s="108"/>
    </row>
    <row r="34" spans="1:17" s="109" customFormat="1" ht="25.5">
      <c r="A34" s="116"/>
      <c r="B34" s="138" t="s">
        <v>262</v>
      </c>
      <c r="C34" s="121" t="s">
        <v>45</v>
      </c>
      <c r="D34" s="125">
        <v>5</v>
      </c>
      <c r="E34" s="125">
        <v>142</v>
      </c>
      <c r="F34" s="123" t="s">
        <v>805</v>
      </c>
      <c r="G34" s="123" t="s">
        <v>805</v>
      </c>
      <c r="H34" s="123"/>
      <c r="I34" s="123" t="s">
        <v>806</v>
      </c>
      <c r="J34" s="123" t="s">
        <v>1122</v>
      </c>
      <c r="K34" s="125">
        <v>310</v>
      </c>
      <c r="L34" s="125">
        <v>92</v>
      </c>
      <c r="M34" s="124" t="s">
        <v>62</v>
      </c>
      <c r="N34" s="125">
        <v>1</v>
      </c>
      <c r="O34" s="148"/>
    </row>
    <row r="35" spans="1:17" ht="12.75">
      <c r="A35" s="116"/>
      <c r="B35" s="138" t="s">
        <v>263</v>
      </c>
      <c r="C35" s="121" t="s">
        <v>169</v>
      </c>
      <c r="D35" s="122">
        <v>0</v>
      </c>
      <c r="E35" s="122">
        <v>3</v>
      </c>
      <c r="F35" s="123"/>
      <c r="G35" s="123"/>
      <c r="H35" s="123"/>
      <c r="I35" s="123"/>
      <c r="J35" s="123"/>
      <c r="K35" s="122"/>
      <c r="L35" s="122"/>
      <c r="M35" s="139" t="s">
        <v>540</v>
      </c>
      <c r="N35" s="122">
        <v>21</v>
      </c>
      <c r="O35" s="153"/>
      <c r="P35" s="108"/>
      <c r="Q35" s="108"/>
    </row>
    <row r="36" spans="1:17" ht="25.5">
      <c r="A36" s="116"/>
      <c r="B36" s="138" t="s">
        <v>264</v>
      </c>
      <c r="C36" s="121" t="s">
        <v>46</v>
      </c>
      <c r="D36" s="125">
        <v>40</v>
      </c>
      <c r="E36" s="125">
        <v>5</v>
      </c>
      <c r="F36" s="123" t="s">
        <v>1000</v>
      </c>
      <c r="G36" s="123">
        <v>40628</v>
      </c>
      <c r="H36" s="123"/>
      <c r="I36" s="123">
        <v>40933</v>
      </c>
      <c r="J36" s="123" t="s">
        <v>1123</v>
      </c>
      <c r="K36" s="125">
        <v>232</v>
      </c>
      <c r="L36" s="125">
        <v>17</v>
      </c>
      <c r="M36" s="124" t="s">
        <v>40</v>
      </c>
      <c r="N36" s="125">
        <v>47</v>
      </c>
      <c r="O36" s="153"/>
      <c r="P36" s="108"/>
      <c r="Q36" s="108"/>
    </row>
    <row r="37" spans="1:17" s="109" customFormat="1" ht="25.5">
      <c r="A37" s="116"/>
      <c r="B37" s="138" t="s">
        <v>265</v>
      </c>
      <c r="C37" s="121" t="s">
        <v>47</v>
      </c>
      <c r="D37" s="122">
        <v>0</v>
      </c>
      <c r="E37" s="122">
        <v>8</v>
      </c>
      <c r="F37" s="123" t="s">
        <v>1001</v>
      </c>
      <c r="G37" s="123">
        <v>39802</v>
      </c>
      <c r="H37" s="123"/>
      <c r="I37" s="123" t="s">
        <v>807</v>
      </c>
      <c r="J37" s="123" t="s">
        <v>1124</v>
      </c>
      <c r="K37" s="122">
        <v>83</v>
      </c>
      <c r="L37" s="122" t="str">
        <f>IF(M31="E","",46)</f>
        <v/>
      </c>
      <c r="M37" s="124" t="s">
        <v>31</v>
      </c>
      <c r="N37" s="122">
        <v>0</v>
      </c>
      <c r="O37" s="153"/>
    </row>
    <row r="38" spans="1:17" ht="25.5">
      <c r="A38" s="116"/>
      <c r="B38" s="138" t="s">
        <v>266</v>
      </c>
      <c r="C38" s="121" t="s">
        <v>48</v>
      </c>
      <c r="D38" s="125">
        <v>79</v>
      </c>
      <c r="E38" s="125">
        <v>582</v>
      </c>
      <c r="F38" s="123">
        <v>40229</v>
      </c>
      <c r="G38" s="123">
        <v>40229</v>
      </c>
      <c r="H38" s="123"/>
      <c r="I38" s="123">
        <v>40933</v>
      </c>
      <c r="J38" s="123" t="s">
        <v>1125</v>
      </c>
      <c r="K38" s="125">
        <v>2581</v>
      </c>
      <c r="L38" s="125">
        <v>1221</v>
      </c>
      <c r="M38" s="124" t="s">
        <v>62</v>
      </c>
      <c r="N38" s="125">
        <v>5</v>
      </c>
      <c r="O38" s="153"/>
      <c r="P38" s="108"/>
      <c r="Q38" s="108"/>
    </row>
    <row r="39" spans="1:17" ht="25.5">
      <c r="A39" s="116"/>
      <c r="B39" s="138" t="s">
        <v>398</v>
      </c>
      <c r="C39" s="121" t="s">
        <v>49</v>
      </c>
      <c r="D39" s="125">
        <v>1</v>
      </c>
      <c r="E39" s="125">
        <v>3</v>
      </c>
      <c r="F39" s="123" t="s">
        <v>1003</v>
      </c>
      <c r="G39" s="123" t="s">
        <v>1003</v>
      </c>
      <c r="H39" s="123"/>
      <c r="I39" s="123">
        <v>40653</v>
      </c>
      <c r="J39" s="123" t="s">
        <v>552</v>
      </c>
      <c r="K39" s="125">
        <v>9</v>
      </c>
      <c r="L39" s="125">
        <v>0</v>
      </c>
      <c r="M39" s="124" t="s">
        <v>40</v>
      </c>
      <c r="N39" s="125">
        <v>1</v>
      </c>
      <c r="O39" s="153"/>
      <c r="P39" s="108"/>
      <c r="Q39" s="108"/>
    </row>
    <row r="40" spans="1:17" s="109" customFormat="1" ht="25.5">
      <c r="A40" s="116"/>
      <c r="B40" s="138">
        <v>35143</v>
      </c>
      <c r="C40" s="121" t="s">
        <v>211</v>
      </c>
      <c r="D40" s="125">
        <v>0</v>
      </c>
      <c r="E40" s="125">
        <v>12</v>
      </c>
      <c r="F40" s="123">
        <v>40551</v>
      </c>
      <c r="G40" s="123">
        <v>40551</v>
      </c>
      <c r="H40" s="123"/>
      <c r="I40" s="123" t="s">
        <v>778</v>
      </c>
      <c r="J40" s="123" t="s">
        <v>1126</v>
      </c>
      <c r="K40" s="125">
        <v>59</v>
      </c>
      <c r="L40" s="125"/>
      <c r="M40" s="124" t="s">
        <v>31</v>
      </c>
      <c r="N40" s="125">
        <v>0</v>
      </c>
      <c r="O40" s="153"/>
    </row>
    <row r="41" spans="1:17" ht="25.5">
      <c r="A41" s="116"/>
      <c r="B41" s="138" t="s">
        <v>267</v>
      </c>
      <c r="C41" s="121" t="s">
        <v>50</v>
      </c>
      <c r="D41" s="126">
        <v>0</v>
      </c>
      <c r="E41" s="126">
        <v>35</v>
      </c>
      <c r="F41" s="123" t="s">
        <v>1002</v>
      </c>
      <c r="G41" s="123" t="s">
        <v>1002</v>
      </c>
      <c r="H41" s="123"/>
      <c r="I41" s="123" t="s">
        <v>808</v>
      </c>
      <c r="J41" s="123" t="s">
        <v>1127</v>
      </c>
      <c r="K41" s="126">
        <v>175</v>
      </c>
      <c r="L41" s="126"/>
      <c r="M41" s="124" t="s">
        <v>31</v>
      </c>
      <c r="N41" s="126">
        <v>0</v>
      </c>
      <c r="O41" s="153"/>
      <c r="P41" s="108"/>
      <c r="Q41" s="108"/>
    </row>
    <row r="42" spans="1:17" ht="25.5">
      <c r="A42" s="116"/>
      <c r="B42" s="138" t="s">
        <v>427</v>
      </c>
      <c r="C42" s="121" t="s">
        <v>213</v>
      </c>
      <c r="D42" s="125">
        <v>0</v>
      </c>
      <c r="E42" s="125">
        <v>40</v>
      </c>
      <c r="F42" s="123" t="s">
        <v>976</v>
      </c>
      <c r="G42" s="123" t="s">
        <v>976</v>
      </c>
      <c r="H42" s="123"/>
      <c r="I42" s="123" t="s">
        <v>810</v>
      </c>
      <c r="J42" s="123" t="s">
        <v>1128</v>
      </c>
      <c r="K42" s="125">
        <v>58</v>
      </c>
      <c r="L42" s="126"/>
      <c r="M42" s="124" t="s">
        <v>31</v>
      </c>
      <c r="N42" s="125">
        <v>0</v>
      </c>
      <c r="O42" s="153"/>
      <c r="P42" s="108"/>
      <c r="Q42" s="108"/>
    </row>
    <row r="43" spans="1:17" ht="12.75">
      <c r="A43" s="116"/>
      <c r="B43" s="138" t="s">
        <v>714</v>
      </c>
      <c r="C43" s="121" t="s">
        <v>730</v>
      </c>
      <c r="D43" s="125">
        <v>18</v>
      </c>
      <c r="E43" s="125">
        <v>2</v>
      </c>
      <c r="F43" s="123">
        <v>41339</v>
      </c>
      <c r="G43" s="123">
        <v>41339</v>
      </c>
      <c r="H43" s="123"/>
      <c r="I43" s="123" t="s">
        <v>811</v>
      </c>
      <c r="J43" s="123">
        <v>41565</v>
      </c>
      <c r="K43" s="125">
        <v>47</v>
      </c>
      <c r="L43" s="125">
        <v>45</v>
      </c>
      <c r="M43" s="124"/>
      <c r="N43" s="125">
        <v>16</v>
      </c>
      <c r="O43" s="153"/>
      <c r="P43" s="108"/>
      <c r="Q43" s="108"/>
    </row>
    <row r="44" spans="1:17" ht="12.75">
      <c r="A44" s="116"/>
      <c r="B44" s="138" t="s">
        <v>268</v>
      </c>
      <c r="C44" s="121" t="s">
        <v>51</v>
      </c>
      <c r="D44" s="125">
        <v>18</v>
      </c>
      <c r="E44" s="125">
        <v>0</v>
      </c>
      <c r="F44" s="123"/>
      <c r="G44" s="123"/>
      <c r="H44" s="125"/>
      <c r="I44" s="124"/>
      <c r="J44" s="124" t="s">
        <v>538</v>
      </c>
      <c r="K44" s="125"/>
      <c r="L44" s="125"/>
      <c r="M44" s="139" t="s">
        <v>540</v>
      </c>
      <c r="N44" s="125">
        <v>18</v>
      </c>
      <c r="O44" s="153"/>
      <c r="P44" s="108"/>
      <c r="Q44" s="108"/>
    </row>
    <row r="45" spans="1:17" ht="25.5">
      <c r="A45" s="116"/>
      <c r="B45" s="138" t="s">
        <v>449</v>
      </c>
      <c r="C45" s="121" t="s">
        <v>242</v>
      </c>
      <c r="D45" s="125">
        <v>89</v>
      </c>
      <c r="E45" s="125">
        <v>41</v>
      </c>
      <c r="F45" s="123" t="s">
        <v>812</v>
      </c>
      <c r="G45" s="123" t="s">
        <v>812</v>
      </c>
      <c r="H45" s="123"/>
      <c r="I45" s="123" t="s">
        <v>814</v>
      </c>
      <c r="J45" s="123" t="s">
        <v>991</v>
      </c>
      <c r="K45" s="125">
        <v>218</v>
      </c>
      <c r="L45" s="125">
        <v>158</v>
      </c>
      <c r="M45" s="139" t="s">
        <v>62</v>
      </c>
      <c r="N45" s="125">
        <v>69</v>
      </c>
      <c r="O45" s="149"/>
      <c r="P45" s="108"/>
      <c r="Q45" s="108"/>
    </row>
    <row r="46" spans="1:17" ht="25.5">
      <c r="A46" s="116"/>
      <c r="B46" s="138" t="s">
        <v>450</v>
      </c>
      <c r="C46" s="121" t="s">
        <v>243</v>
      </c>
      <c r="D46" s="125">
        <v>104</v>
      </c>
      <c r="E46" s="125">
        <v>58</v>
      </c>
      <c r="F46" s="123" t="s">
        <v>812</v>
      </c>
      <c r="G46" s="123" t="s">
        <v>812</v>
      </c>
      <c r="H46" s="123"/>
      <c r="I46" s="123" t="s">
        <v>814</v>
      </c>
      <c r="J46" s="123" t="s">
        <v>992</v>
      </c>
      <c r="K46" s="125">
        <v>89</v>
      </c>
      <c r="L46" s="125">
        <v>6</v>
      </c>
      <c r="M46" s="139" t="s">
        <v>40</v>
      </c>
      <c r="N46" s="125">
        <v>56</v>
      </c>
      <c r="O46" s="149"/>
      <c r="P46" s="108"/>
      <c r="Q46" s="108"/>
    </row>
    <row r="47" spans="1:17" s="109" customFormat="1" ht="25.5">
      <c r="A47" s="116"/>
      <c r="B47" s="138" t="s">
        <v>458</v>
      </c>
      <c r="C47" s="121" t="s">
        <v>251</v>
      </c>
      <c r="D47" s="125">
        <v>9</v>
      </c>
      <c r="E47" s="125">
        <v>93</v>
      </c>
      <c r="F47" s="123" t="s">
        <v>1004</v>
      </c>
      <c r="G47" s="123">
        <v>40869</v>
      </c>
      <c r="H47" s="123"/>
      <c r="I47" s="123" t="s">
        <v>815</v>
      </c>
      <c r="J47" s="123" t="s">
        <v>1129</v>
      </c>
      <c r="K47" s="125">
        <v>254</v>
      </c>
      <c r="L47" s="125">
        <v>16</v>
      </c>
      <c r="M47" s="124" t="s">
        <v>62</v>
      </c>
      <c r="N47" s="125">
        <v>3</v>
      </c>
      <c r="O47" s="153"/>
    </row>
    <row r="48" spans="1:17" ht="25.5">
      <c r="A48" s="116"/>
      <c r="B48" s="138" t="s">
        <v>269</v>
      </c>
      <c r="C48" s="121" t="s">
        <v>170</v>
      </c>
      <c r="D48" s="122">
        <v>0</v>
      </c>
      <c r="E48" s="122">
        <v>33</v>
      </c>
      <c r="F48" s="123" t="s">
        <v>1005</v>
      </c>
      <c r="G48" s="123">
        <v>39676</v>
      </c>
      <c r="H48" s="123"/>
      <c r="I48" s="123" t="s">
        <v>816</v>
      </c>
      <c r="J48" s="123" t="s">
        <v>747</v>
      </c>
      <c r="K48" s="122">
        <v>194</v>
      </c>
      <c r="L48" s="126"/>
      <c r="M48" s="124" t="s">
        <v>31</v>
      </c>
      <c r="N48" s="122">
        <v>0</v>
      </c>
      <c r="O48" s="153"/>
      <c r="P48" s="108"/>
      <c r="Q48" s="108"/>
    </row>
    <row r="49" spans="1:17" s="109" customFormat="1" ht="25.5">
      <c r="A49" s="116"/>
      <c r="B49" s="138" t="s">
        <v>270</v>
      </c>
      <c r="C49" s="121" t="s">
        <v>52</v>
      </c>
      <c r="D49" s="125">
        <v>21</v>
      </c>
      <c r="E49" s="125">
        <v>46</v>
      </c>
      <c r="F49" s="123">
        <v>40103</v>
      </c>
      <c r="G49" s="123">
        <v>40103</v>
      </c>
      <c r="H49" s="123"/>
      <c r="I49" s="123" t="s">
        <v>809</v>
      </c>
      <c r="J49" s="123" t="s">
        <v>1130</v>
      </c>
      <c r="K49" s="125">
        <v>1027</v>
      </c>
      <c r="L49" s="125">
        <v>687</v>
      </c>
      <c r="M49" s="124" t="s">
        <v>62</v>
      </c>
      <c r="N49" s="125">
        <v>16</v>
      </c>
      <c r="O49" s="153"/>
    </row>
    <row r="50" spans="1:17" ht="12.75">
      <c r="A50" s="116"/>
      <c r="B50" s="138" t="s">
        <v>711</v>
      </c>
      <c r="C50" s="121" t="s">
        <v>731</v>
      </c>
      <c r="D50" s="125">
        <v>1</v>
      </c>
      <c r="E50" s="125">
        <v>6</v>
      </c>
      <c r="F50" s="123">
        <v>41118</v>
      </c>
      <c r="G50" s="123">
        <v>41118</v>
      </c>
      <c r="H50" s="123"/>
      <c r="I50" s="123" t="s">
        <v>814</v>
      </c>
      <c r="J50" s="123">
        <v>41479</v>
      </c>
      <c r="K50" s="125">
        <v>109</v>
      </c>
      <c r="L50" s="125">
        <v>103</v>
      </c>
      <c r="M50" s="124"/>
      <c r="N50" s="125">
        <v>0</v>
      </c>
      <c r="O50" s="153"/>
      <c r="P50" s="108"/>
      <c r="Q50" s="108"/>
    </row>
    <row r="51" spans="1:17" s="109" customFormat="1" ht="25.5">
      <c r="A51" s="116"/>
      <c r="B51" s="138" t="s">
        <v>444</v>
      </c>
      <c r="C51" s="121" t="s">
        <v>237</v>
      </c>
      <c r="D51" s="125">
        <v>0</v>
      </c>
      <c r="E51" s="125">
        <v>1</v>
      </c>
      <c r="F51" s="123">
        <v>40602</v>
      </c>
      <c r="G51" s="123">
        <v>40602</v>
      </c>
      <c r="H51" s="123"/>
      <c r="I51" s="123" t="s">
        <v>817</v>
      </c>
      <c r="J51" s="123" t="s">
        <v>818</v>
      </c>
      <c r="K51" s="125">
        <v>33</v>
      </c>
      <c r="L51" s="126"/>
      <c r="M51" s="124" t="s">
        <v>31</v>
      </c>
      <c r="N51" s="125">
        <v>0</v>
      </c>
      <c r="O51" s="153"/>
    </row>
    <row r="52" spans="1:17" ht="25.5">
      <c r="A52" s="116"/>
      <c r="B52" s="138" t="s">
        <v>271</v>
      </c>
      <c r="C52" s="121" t="s">
        <v>53</v>
      </c>
      <c r="D52" s="122">
        <v>0</v>
      </c>
      <c r="E52" s="122">
        <v>22</v>
      </c>
      <c r="F52" s="123">
        <v>40087</v>
      </c>
      <c r="G52" s="123">
        <v>40087</v>
      </c>
      <c r="H52" s="123"/>
      <c r="I52" s="123" t="s">
        <v>819</v>
      </c>
      <c r="J52" s="123" t="s">
        <v>1131</v>
      </c>
      <c r="K52" s="122">
        <v>157</v>
      </c>
      <c r="L52" s="126"/>
      <c r="M52" s="124" t="s">
        <v>31</v>
      </c>
      <c r="N52" s="122">
        <v>0</v>
      </c>
      <c r="O52" s="153"/>
      <c r="P52" s="108"/>
      <c r="Q52" s="108"/>
    </row>
    <row r="53" spans="1:17" s="109" customFormat="1" ht="25.5">
      <c r="A53" s="116"/>
      <c r="B53" s="138" t="s">
        <v>272</v>
      </c>
      <c r="C53" s="121" t="s">
        <v>54</v>
      </c>
      <c r="D53" s="125">
        <v>33</v>
      </c>
      <c r="E53" s="125">
        <v>11</v>
      </c>
      <c r="F53" s="123" t="s">
        <v>1006</v>
      </c>
      <c r="G53" s="123" t="s">
        <v>1006</v>
      </c>
      <c r="H53" s="123"/>
      <c r="I53" s="123" t="s">
        <v>1007</v>
      </c>
      <c r="J53" s="123" t="s">
        <v>1132</v>
      </c>
      <c r="K53" s="125">
        <v>313</v>
      </c>
      <c r="L53" s="125">
        <v>12</v>
      </c>
      <c r="M53" s="124" t="s">
        <v>40</v>
      </c>
      <c r="N53" s="125">
        <v>54</v>
      </c>
      <c r="O53" s="153"/>
    </row>
    <row r="54" spans="1:17" ht="25.5">
      <c r="A54" s="116"/>
      <c r="B54" s="138" t="s">
        <v>273</v>
      </c>
      <c r="C54" s="121" t="s">
        <v>55</v>
      </c>
      <c r="D54" s="125">
        <v>0</v>
      </c>
      <c r="E54" s="125">
        <v>533</v>
      </c>
      <c r="F54" s="123" t="s">
        <v>1008</v>
      </c>
      <c r="G54" s="123" t="s">
        <v>1008</v>
      </c>
      <c r="H54" s="123"/>
      <c r="I54" s="123" t="s">
        <v>1009</v>
      </c>
      <c r="J54" s="123" t="s">
        <v>1133</v>
      </c>
      <c r="K54" s="125">
        <v>3626</v>
      </c>
      <c r="L54" s="126"/>
      <c r="M54" s="124" t="s">
        <v>31</v>
      </c>
      <c r="N54" s="125">
        <v>0</v>
      </c>
      <c r="O54" s="153"/>
      <c r="P54" s="108"/>
      <c r="Q54" s="108"/>
    </row>
    <row r="55" spans="1:17" ht="25.5">
      <c r="A55" s="116"/>
      <c r="B55" s="138" t="s">
        <v>274</v>
      </c>
      <c r="C55" s="121" t="s">
        <v>171</v>
      </c>
      <c r="D55" s="125">
        <v>0</v>
      </c>
      <c r="E55" s="125">
        <v>0</v>
      </c>
      <c r="F55" s="123">
        <v>39840</v>
      </c>
      <c r="G55" s="123" t="s">
        <v>1010</v>
      </c>
      <c r="H55" s="123"/>
      <c r="I55" s="123" t="s">
        <v>821</v>
      </c>
      <c r="J55" s="123" t="s">
        <v>732</v>
      </c>
      <c r="K55" s="125">
        <v>202</v>
      </c>
      <c r="L55" s="126"/>
      <c r="M55" s="124" t="s">
        <v>31</v>
      </c>
      <c r="N55" s="125">
        <v>0</v>
      </c>
      <c r="O55" s="153"/>
      <c r="P55" s="108"/>
      <c r="Q55" s="108"/>
    </row>
    <row r="56" spans="1:17" ht="25.5">
      <c r="A56" s="116"/>
      <c r="B56" s="138" t="s">
        <v>275</v>
      </c>
      <c r="C56" s="121" t="s">
        <v>56</v>
      </c>
      <c r="D56" s="125">
        <v>5</v>
      </c>
      <c r="E56" s="125">
        <v>220</v>
      </c>
      <c r="F56" s="123" t="s">
        <v>1011</v>
      </c>
      <c r="G56" s="123">
        <v>40531</v>
      </c>
      <c r="H56" s="123"/>
      <c r="I56" s="123" t="s">
        <v>823</v>
      </c>
      <c r="J56" s="123" t="s">
        <v>1134</v>
      </c>
      <c r="K56" s="125">
        <v>1050</v>
      </c>
      <c r="L56" s="125">
        <v>465</v>
      </c>
      <c r="M56" s="124"/>
      <c r="N56" s="125">
        <v>0</v>
      </c>
      <c r="O56" s="153"/>
      <c r="P56" s="108"/>
      <c r="Q56" s="108"/>
    </row>
    <row r="57" spans="1:17" ht="25.5">
      <c r="A57" s="116"/>
      <c r="B57" s="138" t="s">
        <v>276</v>
      </c>
      <c r="C57" s="121" t="s">
        <v>172</v>
      </c>
      <c r="D57" s="127">
        <v>0</v>
      </c>
      <c r="E57" s="127">
        <v>151</v>
      </c>
      <c r="F57" s="123" t="s">
        <v>1012</v>
      </c>
      <c r="G57" s="123" t="s">
        <v>1012</v>
      </c>
      <c r="H57" s="123" t="s">
        <v>1013</v>
      </c>
      <c r="I57" s="123" t="s">
        <v>1014</v>
      </c>
      <c r="J57" s="123" t="s">
        <v>1135</v>
      </c>
      <c r="K57" s="127">
        <v>534</v>
      </c>
      <c r="L57" s="126"/>
      <c r="M57" s="124" t="s">
        <v>31</v>
      </c>
      <c r="N57" s="127">
        <v>0</v>
      </c>
      <c r="O57" s="153"/>
      <c r="P57" s="108"/>
      <c r="Q57" s="108"/>
    </row>
    <row r="58" spans="1:17" s="109" customFormat="1" ht="25.5">
      <c r="A58" s="116"/>
      <c r="B58" s="138" t="s">
        <v>277</v>
      </c>
      <c r="C58" s="121" t="s">
        <v>57</v>
      </c>
      <c r="D58" s="125">
        <v>0</v>
      </c>
      <c r="E58" s="125">
        <v>107</v>
      </c>
      <c r="F58" s="123">
        <v>39788</v>
      </c>
      <c r="G58" s="123">
        <v>39788</v>
      </c>
      <c r="H58" s="123"/>
      <c r="I58" s="123" t="s">
        <v>824</v>
      </c>
      <c r="J58" s="123" t="s">
        <v>1136</v>
      </c>
      <c r="K58" s="125">
        <v>531</v>
      </c>
      <c r="L58" s="126"/>
      <c r="M58" s="124" t="s">
        <v>31</v>
      </c>
      <c r="N58" s="125">
        <v>0</v>
      </c>
      <c r="O58" s="153"/>
    </row>
    <row r="59" spans="1:17" ht="25.5">
      <c r="A59" s="116"/>
      <c r="B59" s="138" t="s">
        <v>278</v>
      </c>
      <c r="C59" s="121" t="s">
        <v>58</v>
      </c>
      <c r="D59" s="125">
        <v>54</v>
      </c>
      <c r="E59" s="125">
        <v>5</v>
      </c>
      <c r="F59" s="123">
        <v>40214</v>
      </c>
      <c r="G59" s="123">
        <v>40214</v>
      </c>
      <c r="H59" s="123"/>
      <c r="I59" s="123">
        <v>40387</v>
      </c>
      <c r="J59" s="123" t="s">
        <v>1137</v>
      </c>
      <c r="K59" s="125">
        <v>489</v>
      </c>
      <c r="L59" s="125">
        <v>8</v>
      </c>
      <c r="M59" s="124" t="s">
        <v>502</v>
      </c>
      <c r="N59" s="125">
        <v>66</v>
      </c>
      <c r="O59" s="153"/>
      <c r="P59" s="108"/>
      <c r="Q59" s="108"/>
    </row>
    <row r="60" spans="1:17" s="109" customFormat="1" ht="25.5">
      <c r="A60" s="116"/>
      <c r="B60" s="138" t="s">
        <v>279</v>
      </c>
      <c r="C60" s="121" t="s">
        <v>59</v>
      </c>
      <c r="D60" s="127">
        <v>0</v>
      </c>
      <c r="E60" s="127">
        <v>59</v>
      </c>
      <c r="F60" s="123" t="s">
        <v>1015</v>
      </c>
      <c r="G60" s="123" t="s">
        <v>1015</v>
      </c>
      <c r="H60" s="123"/>
      <c r="I60" s="123" t="s">
        <v>825</v>
      </c>
      <c r="J60" s="123" t="s">
        <v>1138</v>
      </c>
      <c r="K60" s="127">
        <v>660</v>
      </c>
      <c r="L60" s="127" t="str">
        <f>IF(M60="E","",141)</f>
        <v/>
      </c>
      <c r="M60" s="124" t="s">
        <v>31</v>
      </c>
      <c r="N60" s="127">
        <v>0</v>
      </c>
      <c r="O60" s="150"/>
    </row>
    <row r="61" spans="1:17" s="109" customFormat="1" ht="12.75">
      <c r="A61" s="116"/>
      <c r="B61" s="138" t="s">
        <v>516</v>
      </c>
      <c r="C61" s="121" t="s">
        <v>517</v>
      </c>
      <c r="D61" s="125">
        <v>25</v>
      </c>
      <c r="E61" s="125">
        <v>0</v>
      </c>
      <c r="F61" s="123" t="s">
        <v>826</v>
      </c>
      <c r="G61" s="123" t="s">
        <v>826</v>
      </c>
      <c r="H61" s="125"/>
      <c r="I61" s="124"/>
      <c r="J61" s="124" t="s">
        <v>538</v>
      </c>
      <c r="K61" s="125"/>
      <c r="L61" s="125"/>
      <c r="M61" s="124" t="s">
        <v>538</v>
      </c>
      <c r="N61" s="125">
        <v>23</v>
      </c>
      <c r="O61" s="150"/>
    </row>
    <row r="62" spans="1:17" ht="25.5">
      <c r="A62" s="116"/>
      <c r="B62" s="138" t="s">
        <v>28</v>
      </c>
      <c r="C62" s="121" t="s">
        <v>60</v>
      </c>
      <c r="D62" s="125">
        <v>0</v>
      </c>
      <c r="E62" s="125">
        <v>3</v>
      </c>
      <c r="F62" s="125"/>
      <c r="G62" s="125"/>
      <c r="H62" s="125"/>
      <c r="I62" s="124"/>
      <c r="J62" s="124" t="s">
        <v>538</v>
      </c>
      <c r="K62" s="125"/>
      <c r="L62" s="125"/>
      <c r="M62" s="139" t="s">
        <v>540</v>
      </c>
      <c r="N62" s="125">
        <v>4</v>
      </c>
      <c r="O62" s="153"/>
      <c r="P62" s="108"/>
      <c r="Q62" s="108"/>
    </row>
    <row r="63" spans="1:17" ht="25.5">
      <c r="A63" s="116"/>
      <c r="B63" s="138" t="s">
        <v>29</v>
      </c>
      <c r="C63" s="121" t="s">
        <v>61</v>
      </c>
      <c r="D63" s="125">
        <v>0</v>
      </c>
      <c r="E63" s="125">
        <v>8</v>
      </c>
      <c r="F63" s="125"/>
      <c r="G63" s="125"/>
      <c r="H63" s="125"/>
      <c r="I63" s="124"/>
      <c r="J63" s="124" t="s">
        <v>538</v>
      </c>
      <c r="K63" s="125"/>
      <c r="L63" s="125"/>
      <c r="M63" s="139" t="s">
        <v>540</v>
      </c>
      <c r="N63" s="125">
        <v>0</v>
      </c>
      <c r="O63" s="153"/>
      <c r="P63" s="108"/>
      <c r="Q63" s="108"/>
    </row>
    <row r="64" spans="1:17" ht="12.75">
      <c r="A64" s="116"/>
      <c r="B64" s="138" t="s">
        <v>529</v>
      </c>
      <c r="C64" s="121" t="s">
        <v>530</v>
      </c>
      <c r="D64" s="125">
        <v>1</v>
      </c>
      <c r="E64" s="125">
        <v>4</v>
      </c>
      <c r="F64" s="123" t="s">
        <v>827</v>
      </c>
      <c r="G64" s="123" t="s">
        <v>827</v>
      </c>
      <c r="H64" s="123"/>
      <c r="I64" s="123" t="s">
        <v>828</v>
      </c>
      <c r="J64" s="123" t="s">
        <v>829</v>
      </c>
      <c r="K64" s="125">
        <v>12</v>
      </c>
      <c r="L64" s="125">
        <v>7</v>
      </c>
      <c r="M64" s="139" t="s">
        <v>62</v>
      </c>
      <c r="N64" s="125">
        <v>1</v>
      </c>
      <c r="O64" s="151"/>
      <c r="P64" s="108"/>
      <c r="Q64" s="108"/>
    </row>
    <row r="65" spans="1:17" ht="25.5">
      <c r="A65" s="116"/>
      <c r="B65" s="138" t="s">
        <v>490</v>
      </c>
      <c r="C65" s="121" t="s">
        <v>491</v>
      </c>
      <c r="D65" s="125">
        <v>55</v>
      </c>
      <c r="E65" s="125">
        <v>81</v>
      </c>
      <c r="F65" s="123">
        <v>40921</v>
      </c>
      <c r="G65" s="123">
        <v>40921</v>
      </c>
      <c r="H65" s="123"/>
      <c r="I65" s="123" t="s">
        <v>827</v>
      </c>
      <c r="J65" s="123" t="s">
        <v>1139</v>
      </c>
      <c r="K65" s="125">
        <v>151</v>
      </c>
      <c r="L65" s="125">
        <v>50</v>
      </c>
      <c r="M65" s="124" t="s">
        <v>62</v>
      </c>
      <c r="N65" s="125">
        <v>25</v>
      </c>
      <c r="O65" s="153"/>
      <c r="P65" s="108"/>
      <c r="Q65" s="108"/>
    </row>
    <row r="66" spans="1:17" ht="25.5">
      <c r="A66" s="116"/>
      <c r="B66" s="138" t="s">
        <v>280</v>
      </c>
      <c r="C66" s="121" t="s">
        <v>173</v>
      </c>
      <c r="D66" s="127">
        <v>0</v>
      </c>
      <c r="E66" s="127">
        <v>113</v>
      </c>
      <c r="F66" s="123" t="s">
        <v>1016</v>
      </c>
      <c r="G66" s="123">
        <v>40725</v>
      </c>
      <c r="H66" s="123"/>
      <c r="I66" s="123">
        <v>40905</v>
      </c>
      <c r="J66" s="123" t="s">
        <v>1140</v>
      </c>
      <c r="K66" s="127">
        <v>1773</v>
      </c>
      <c r="L66" s="127" t="str">
        <f>IF(M60="E","",547)</f>
        <v/>
      </c>
      <c r="M66" s="124" t="s">
        <v>31</v>
      </c>
      <c r="N66" s="127">
        <v>0</v>
      </c>
      <c r="O66" s="151"/>
      <c r="P66" s="108"/>
      <c r="Q66" s="108"/>
    </row>
    <row r="67" spans="1:17" ht="25.5">
      <c r="A67" s="116"/>
      <c r="B67" s="138" t="s">
        <v>281</v>
      </c>
      <c r="C67" s="121" t="s">
        <v>174</v>
      </c>
      <c r="D67" s="127">
        <v>2</v>
      </c>
      <c r="E67" s="127">
        <v>3</v>
      </c>
      <c r="F67" s="143">
        <v>39844</v>
      </c>
      <c r="G67" s="123">
        <v>39844</v>
      </c>
      <c r="H67" s="123"/>
      <c r="I67" s="123" t="s">
        <v>824</v>
      </c>
      <c r="J67" s="123" t="s">
        <v>1141</v>
      </c>
      <c r="K67" s="127">
        <v>276</v>
      </c>
      <c r="L67" s="127">
        <v>17</v>
      </c>
      <c r="M67" s="124" t="s">
        <v>62</v>
      </c>
      <c r="N67" s="127">
        <v>2</v>
      </c>
      <c r="O67" s="153"/>
      <c r="P67" s="108"/>
      <c r="Q67" s="108"/>
    </row>
    <row r="68" spans="1:17" ht="25.5">
      <c r="A68" s="116"/>
      <c r="B68" s="138" t="s">
        <v>282</v>
      </c>
      <c r="C68" s="121" t="s">
        <v>63</v>
      </c>
      <c r="D68" s="127">
        <v>0</v>
      </c>
      <c r="E68" s="127">
        <v>0</v>
      </c>
      <c r="F68" s="125"/>
      <c r="G68" s="125"/>
      <c r="H68" s="125"/>
      <c r="I68" s="124"/>
      <c r="J68" s="124" t="s">
        <v>538</v>
      </c>
      <c r="K68" s="127"/>
      <c r="L68" s="127"/>
      <c r="M68" s="124" t="s">
        <v>31</v>
      </c>
      <c r="N68" s="127">
        <v>0</v>
      </c>
      <c r="O68" s="153"/>
      <c r="P68" s="108"/>
      <c r="Q68" s="108"/>
    </row>
    <row r="69" spans="1:17" ht="25.5">
      <c r="A69" s="116"/>
      <c r="B69" s="138" t="s">
        <v>421</v>
      </c>
      <c r="C69" s="121" t="s">
        <v>206</v>
      </c>
      <c r="D69" s="125">
        <v>5</v>
      </c>
      <c r="E69" s="125">
        <v>162</v>
      </c>
      <c r="F69" s="143" t="s">
        <v>977</v>
      </c>
      <c r="G69" s="123" t="s">
        <v>977</v>
      </c>
      <c r="H69" s="123"/>
      <c r="I69" s="123" t="s">
        <v>786</v>
      </c>
      <c r="J69" s="123" t="s">
        <v>1142</v>
      </c>
      <c r="K69" s="125">
        <v>277</v>
      </c>
      <c r="L69" s="125">
        <v>63</v>
      </c>
      <c r="M69" s="124" t="s">
        <v>62</v>
      </c>
      <c r="N69" s="125">
        <v>5</v>
      </c>
      <c r="O69" s="153"/>
      <c r="P69" s="108"/>
      <c r="Q69" s="108"/>
    </row>
    <row r="70" spans="1:17" s="109" customFormat="1" ht="12.75">
      <c r="A70" s="116"/>
      <c r="B70" s="138" t="s">
        <v>484</v>
      </c>
      <c r="C70" s="121" t="s">
        <v>485</v>
      </c>
      <c r="D70" s="125">
        <v>80</v>
      </c>
      <c r="E70" s="125">
        <v>0</v>
      </c>
      <c r="F70" s="123" t="s">
        <v>823</v>
      </c>
      <c r="G70" s="123" t="s">
        <v>823</v>
      </c>
      <c r="H70" s="123" t="s">
        <v>831</v>
      </c>
      <c r="I70" s="124"/>
      <c r="J70" s="125"/>
      <c r="K70" s="125"/>
      <c r="L70" s="125"/>
      <c r="M70" s="124" t="s">
        <v>538</v>
      </c>
      <c r="N70" s="125">
        <v>95</v>
      </c>
      <c r="O70" s="150"/>
    </row>
    <row r="71" spans="1:17" ht="12.75">
      <c r="A71" s="116"/>
      <c r="B71" s="138" t="s">
        <v>283</v>
      </c>
      <c r="C71" s="121" t="s">
        <v>175</v>
      </c>
      <c r="D71" s="125">
        <v>44</v>
      </c>
      <c r="E71" s="125">
        <v>66</v>
      </c>
      <c r="F71" s="123">
        <v>41227</v>
      </c>
      <c r="G71" s="123">
        <v>41227</v>
      </c>
      <c r="H71" s="123"/>
      <c r="I71" s="123" t="s">
        <v>832</v>
      </c>
      <c r="J71" s="123">
        <v>41590</v>
      </c>
      <c r="K71" s="125">
        <v>184</v>
      </c>
      <c r="L71" s="125">
        <v>105</v>
      </c>
      <c r="M71" s="139" t="s">
        <v>62</v>
      </c>
      <c r="N71" s="125">
        <v>18</v>
      </c>
      <c r="O71" s="153"/>
      <c r="P71" s="108"/>
      <c r="Q71" s="108"/>
    </row>
    <row r="72" spans="1:17" ht="12.75">
      <c r="A72" s="116"/>
      <c r="B72" s="138" t="s">
        <v>705</v>
      </c>
      <c r="C72" s="121" t="s">
        <v>733</v>
      </c>
      <c r="D72" s="125">
        <v>71</v>
      </c>
      <c r="E72" s="125">
        <v>0</v>
      </c>
      <c r="F72" s="123" t="s">
        <v>783</v>
      </c>
      <c r="G72" s="123" t="s">
        <v>783</v>
      </c>
      <c r="H72" s="123"/>
      <c r="I72" s="123"/>
      <c r="J72" s="123"/>
      <c r="K72" s="125"/>
      <c r="L72" s="125"/>
      <c r="M72" s="124"/>
      <c r="N72" s="125">
        <v>70</v>
      </c>
      <c r="O72" s="151"/>
      <c r="P72" s="108"/>
      <c r="Q72" s="108"/>
    </row>
    <row r="73" spans="1:17" ht="25.5">
      <c r="A73" s="116"/>
      <c r="B73" s="138" t="s">
        <v>451</v>
      </c>
      <c r="C73" s="121" t="s">
        <v>244</v>
      </c>
      <c r="D73" s="125">
        <v>0</v>
      </c>
      <c r="E73" s="125">
        <v>48</v>
      </c>
      <c r="F73" s="123">
        <v>40841</v>
      </c>
      <c r="G73" s="123">
        <v>40841</v>
      </c>
      <c r="H73" s="123"/>
      <c r="I73" s="123" t="s">
        <v>833</v>
      </c>
      <c r="J73" s="123" t="s">
        <v>1143</v>
      </c>
      <c r="K73" s="125">
        <v>446</v>
      </c>
      <c r="L73" s="125"/>
      <c r="M73" s="139" t="s">
        <v>31</v>
      </c>
      <c r="N73" s="125">
        <v>0</v>
      </c>
      <c r="O73" s="153"/>
      <c r="P73" s="108"/>
      <c r="Q73" s="108"/>
    </row>
    <row r="74" spans="1:17" ht="25.5">
      <c r="A74" s="116"/>
      <c r="B74" s="138" t="s">
        <v>284</v>
      </c>
      <c r="C74" s="121" t="s">
        <v>64</v>
      </c>
      <c r="D74" s="125">
        <v>0</v>
      </c>
      <c r="E74" s="125">
        <v>11</v>
      </c>
      <c r="F74" s="123">
        <v>39963</v>
      </c>
      <c r="G74" s="123">
        <v>39963</v>
      </c>
      <c r="H74" s="123"/>
      <c r="I74" s="123" t="s">
        <v>834</v>
      </c>
      <c r="J74" s="123" t="s">
        <v>1144</v>
      </c>
      <c r="K74" s="125">
        <v>7019</v>
      </c>
      <c r="L74" s="125"/>
      <c r="M74" s="139" t="s">
        <v>31</v>
      </c>
      <c r="N74" s="125">
        <v>0</v>
      </c>
      <c r="O74" s="153"/>
      <c r="P74" s="108"/>
      <c r="Q74" s="108"/>
    </row>
    <row r="75" spans="1:17" s="109" customFormat="1" ht="25.5">
      <c r="A75" s="116"/>
      <c r="B75" s="138" t="s">
        <v>285</v>
      </c>
      <c r="C75" s="121" t="s">
        <v>176</v>
      </c>
      <c r="D75" s="125">
        <v>0</v>
      </c>
      <c r="E75" s="125">
        <v>311</v>
      </c>
      <c r="F75" s="123" t="s">
        <v>1017</v>
      </c>
      <c r="G75" s="123">
        <v>39452</v>
      </c>
      <c r="H75" s="123"/>
      <c r="I75" s="123">
        <v>40170</v>
      </c>
      <c r="J75" s="123" t="s">
        <v>1145</v>
      </c>
      <c r="K75" s="125">
        <v>6254</v>
      </c>
      <c r="L75" s="125" t="str">
        <f>IF(M60="E","",1917)</f>
        <v/>
      </c>
      <c r="M75" s="124" t="s">
        <v>31</v>
      </c>
      <c r="N75" s="125">
        <v>0</v>
      </c>
      <c r="O75" s="153"/>
    </row>
    <row r="76" spans="1:17" s="109" customFormat="1" ht="25.5">
      <c r="A76" s="116"/>
      <c r="B76" s="138" t="s">
        <v>399</v>
      </c>
      <c r="C76" s="121" t="s">
        <v>65</v>
      </c>
      <c r="D76" s="125">
        <v>4</v>
      </c>
      <c r="E76" s="125">
        <v>0</v>
      </c>
      <c r="F76" s="123" t="s">
        <v>1018</v>
      </c>
      <c r="G76" s="123" t="s">
        <v>1018</v>
      </c>
      <c r="H76" s="123"/>
      <c r="I76" s="123">
        <v>40639</v>
      </c>
      <c r="J76" s="123" t="s">
        <v>553</v>
      </c>
      <c r="K76" s="125">
        <v>29</v>
      </c>
      <c r="L76" s="125">
        <v>1</v>
      </c>
      <c r="M76" s="139" t="s">
        <v>40</v>
      </c>
      <c r="N76" s="125">
        <v>35</v>
      </c>
      <c r="O76" s="153"/>
    </row>
    <row r="77" spans="1:17" ht="12.75">
      <c r="A77" s="116"/>
      <c r="B77" s="138" t="s">
        <v>286</v>
      </c>
      <c r="C77" s="121" t="s">
        <v>177</v>
      </c>
      <c r="D77" s="125">
        <v>0</v>
      </c>
      <c r="E77" s="125">
        <v>1</v>
      </c>
      <c r="F77" s="125"/>
      <c r="G77" s="125"/>
      <c r="H77" s="125"/>
      <c r="I77" s="124"/>
      <c r="J77" s="125"/>
      <c r="K77" s="125"/>
      <c r="L77" s="125"/>
      <c r="M77" s="139" t="s">
        <v>540</v>
      </c>
      <c r="N77" s="125">
        <v>4</v>
      </c>
      <c r="O77" s="153"/>
      <c r="P77" s="108"/>
      <c r="Q77" s="108"/>
    </row>
    <row r="78" spans="1:17" ht="12.75">
      <c r="A78" s="116"/>
      <c r="B78" s="138" t="s">
        <v>30</v>
      </c>
      <c r="C78" s="121" t="s">
        <v>178</v>
      </c>
      <c r="D78" s="125">
        <v>970</v>
      </c>
      <c r="E78" s="125">
        <v>0</v>
      </c>
      <c r="F78" s="125"/>
      <c r="G78" s="125"/>
      <c r="H78" s="125"/>
      <c r="I78" s="124"/>
      <c r="J78" s="125"/>
      <c r="K78" s="125"/>
      <c r="L78" s="125"/>
      <c r="M78" s="124" t="s">
        <v>540</v>
      </c>
      <c r="N78" s="125">
        <v>1009</v>
      </c>
      <c r="O78" s="153"/>
      <c r="P78" s="108"/>
      <c r="Q78" s="108"/>
    </row>
    <row r="79" spans="1:17" ht="25.5">
      <c r="A79" s="116"/>
      <c r="B79" s="138" t="s">
        <v>287</v>
      </c>
      <c r="C79" s="121" t="s">
        <v>66</v>
      </c>
      <c r="D79" s="125">
        <v>0</v>
      </c>
      <c r="E79" s="125">
        <v>620</v>
      </c>
      <c r="F79" s="123">
        <v>39788</v>
      </c>
      <c r="G79" s="123">
        <v>39788</v>
      </c>
      <c r="H79" s="123"/>
      <c r="I79" s="123" t="s">
        <v>836</v>
      </c>
      <c r="J79" s="123" t="s">
        <v>1146</v>
      </c>
      <c r="K79" s="125">
        <v>14882</v>
      </c>
      <c r="L79" s="125" t="str">
        <f>IF(M60="E","",13140)</f>
        <v/>
      </c>
      <c r="M79" s="124" t="s">
        <v>31</v>
      </c>
      <c r="N79" s="125">
        <v>0</v>
      </c>
      <c r="O79" s="153"/>
      <c r="P79" s="108"/>
      <c r="Q79" s="108"/>
    </row>
    <row r="80" spans="1:17" ht="25.5">
      <c r="A80" s="116"/>
      <c r="B80" s="138" t="s">
        <v>288</v>
      </c>
      <c r="C80" s="121" t="s">
        <v>67</v>
      </c>
      <c r="D80" s="125">
        <v>22</v>
      </c>
      <c r="E80" s="125">
        <v>0</v>
      </c>
      <c r="F80" s="123">
        <v>40323</v>
      </c>
      <c r="G80" s="123">
        <v>40323</v>
      </c>
      <c r="H80" s="123"/>
      <c r="I80" s="123" t="s">
        <v>778</v>
      </c>
      <c r="J80" s="123" t="s">
        <v>748</v>
      </c>
      <c r="K80" s="125">
        <v>21</v>
      </c>
      <c r="L80" s="125"/>
      <c r="M80" s="124" t="s">
        <v>40</v>
      </c>
      <c r="N80" s="125">
        <v>22</v>
      </c>
      <c r="O80" s="153"/>
      <c r="P80" s="108"/>
      <c r="Q80" s="108"/>
    </row>
    <row r="81" spans="1:17" ht="25.5">
      <c r="A81" s="116"/>
      <c r="B81" s="138" t="s">
        <v>289</v>
      </c>
      <c r="C81" s="121" t="s">
        <v>68</v>
      </c>
      <c r="D81" s="125">
        <v>42</v>
      </c>
      <c r="E81" s="125">
        <v>78</v>
      </c>
      <c r="F81" s="123" t="s">
        <v>1019</v>
      </c>
      <c r="G81" s="123" t="s">
        <v>1019</v>
      </c>
      <c r="H81" s="123"/>
      <c r="I81" s="123" t="s">
        <v>1020</v>
      </c>
      <c r="J81" s="123" t="s">
        <v>1147</v>
      </c>
      <c r="K81" s="125">
        <v>525</v>
      </c>
      <c r="L81" s="125">
        <v>180</v>
      </c>
      <c r="M81" s="139" t="s">
        <v>551</v>
      </c>
      <c r="N81" s="125">
        <v>40</v>
      </c>
      <c r="O81" s="153"/>
      <c r="P81" s="108"/>
      <c r="Q81" s="108"/>
    </row>
    <row r="82" spans="1:17" ht="25.5">
      <c r="A82" s="116"/>
      <c r="B82" s="138" t="s">
        <v>290</v>
      </c>
      <c r="C82" s="156" t="s">
        <v>69</v>
      </c>
      <c r="D82" s="125">
        <v>2</v>
      </c>
      <c r="E82" s="125">
        <v>2</v>
      </c>
      <c r="F82" s="123" t="s">
        <v>1019</v>
      </c>
      <c r="G82" s="123" t="s">
        <v>1019</v>
      </c>
      <c r="H82" s="123"/>
      <c r="I82" s="123" t="s">
        <v>837</v>
      </c>
      <c r="J82" s="123" t="s">
        <v>749</v>
      </c>
      <c r="K82" s="125">
        <v>32</v>
      </c>
      <c r="L82" s="125">
        <v>2</v>
      </c>
      <c r="M82" s="124" t="s">
        <v>40</v>
      </c>
      <c r="N82" s="125">
        <v>3</v>
      </c>
      <c r="O82" s="153"/>
      <c r="P82" s="108"/>
      <c r="Q82" s="108"/>
    </row>
    <row r="83" spans="1:17" ht="25.5">
      <c r="A83" s="116"/>
      <c r="B83" s="138" t="s">
        <v>396</v>
      </c>
      <c r="C83" s="121" t="s">
        <v>70</v>
      </c>
      <c r="D83" s="125">
        <v>8</v>
      </c>
      <c r="E83" s="125">
        <v>32</v>
      </c>
      <c r="F83" s="123" t="s">
        <v>1019</v>
      </c>
      <c r="G83" s="123" t="s">
        <v>1019</v>
      </c>
      <c r="H83" s="123"/>
      <c r="I83" s="123" t="s">
        <v>809</v>
      </c>
      <c r="J83" s="123" t="s">
        <v>1148</v>
      </c>
      <c r="K83" s="125">
        <v>477</v>
      </c>
      <c r="L83" s="125">
        <v>145</v>
      </c>
      <c r="M83" s="139" t="s">
        <v>62</v>
      </c>
      <c r="N83" s="125">
        <v>4</v>
      </c>
      <c r="O83" s="153"/>
      <c r="P83" s="108"/>
      <c r="Q83" s="108"/>
    </row>
    <row r="84" spans="1:17" ht="25.5">
      <c r="A84" s="116"/>
      <c r="B84" s="138" t="s">
        <v>492</v>
      </c>
      <c r="C84" s="121" t="s">
        <v>493</v>
      </c>
      <c r="D84" s="125">
        <v>12</v>
      </c>
      <c r="E84" s="125">
        <v>0</v>
      </c>
      <c r="F84" s="123">
        <v>41003</v>
      </c>
      <c r="G84" s="123">
        <v>41003</v>
      </c>
      <c r="H84" s="123"/>
      <c r="I84" s="123" t="s">
        <v>839</v>
      </c>
      <c r="J84" s="123" t="s">
        <v>1149</v>
      </c>
      <c r="K84" s="125">
        <v>2051</v>
      </c>
      <c r="L84" s="125">
        <v>2051</v>
      </c>
      <c r="M84" s="139" t="s">
        <v>62</v>
      </c>
      <c r="N84" s="125">
        <v>10</v>
      </c>
      <c r="O84" s="153"/>
      <c r="P84" s="108"/>
      <c r="Q84" s="108"/>
    </row>
    <row r="85" spans="1:17" ht="25.5">
      <c r="A85" s="116"/>
      <c r="B85" s="138" t="s">
        <v>291</v>
      </c>
      <c r="C85" s="121" t="s">
        <v>71</v>
      </c>
      <c r="D85" s="127">
        <v>0</v>
      </c>
      <c r="E85" s="127">
        <v>1271</v>
      </c>
      <c r="F85" s="123" t="s">
        <v>1006</v>
      </c>
      <c r="G85" s="123" t="s">
        <v>1006</v>
      </c>
      <c r="H85" s="123"/>
      <c r="I85" s="123" t="s">
        <v>1007</v>
      </c>
      <c r="J85" s="123" t="s">
        <v>1150</v>
      </c>
      <c r="K85" s="127">
        <v>13805</v>
      </c>
      <c r="L85" s="127" t="str">
        <f>IF(M60="E","",1951)</f>
        <v/>
      </c>
      <c r="M85" s="124" t="s">
        <v>31</v>
      </c>
      <c r="N85" s="127">
        <v>0</v>
      </c>
      <c r="O85" s="151"/>
      <c r="P85" s="108"/>
      <c r="Q85" s="108"/>
    </row>
    <row r="86" spans="1:17" ht="25.5">
      <c r="A86" s="116"/>
      <c r="B86" s="138" t="s">
        <v>292</v>
      </c>
      <c r="C86" s="121" t="s">
        <v>72</v>
      </c>
      <c r="D86" s="125">
        <v>0</v>
      </c>
      <c r="E86" s="125">
        <v>40</v>
      </c>
      <c r="F86" s="143">
        <v>40201</v>
      </c>
      <c r="G86" s="123">
        <v>40201</v>
      </c>
      <c r="H86" s="123"/>
      <c r="I86" s="123">
        <v>40667</v>
      </c>
      <c r="J86" s="123" t="s">
        <v>1151</v>
      </c>
      <c r="K86" s="125">
        <v>749</v>
      </c>
      <c r="L86" s="125" t="str">
        <f>IF(M60="E","",405)</f>
        <v/>
      </c>
      <c r="M86" s="124" t="s">
        <v>31</v>
      </c>
      <c r="N86" s="125">
        <v>0</v>
      </c>
      <c r="O86" s="153"/>
      <c r="P86" s="108"/>
      <c r="Q86" s="108"/>
    </row>
    <row r="87" spans="1:17" ht="25.5">
      <c r="A87" s="116"/>
      <c r="B87" s="138" t="s">
        <v>293</v>
      </c>
      <c r="C87" s="121" t="s">
        <v>73</v>
      </c>
      <c r="D87" s="125">
        <v>141</v>
      </c>
      <c r="E87" s="125">
        <v>11</v>
      </c>
      <c r="F87" s="123" t="s">
        <v>840</v>
      </c>
      <c r="G87" s="123" t="s">
        <v>840</v>
      </c>
      <c r="H87" s="123"/>
      <c r="I87" s="123" t="s">
        <v>838</v>
      </c>
      <c r="J87" s="123" t="s">
        <v>1152</v>
      </c>
      <c r="K87" s="125">
        <v>772</v>
      </c>
      <c r="L87" s="125">
        <v>6</v>
      </c>
      <c r="M87" s="124" t="s">
        <v>40</v>
      </c>
      <c r="N87" s="125">
        <v>160</v>
      </c>
      <c r="O87" s="151"/>
      <c r="P87" s="108"/>
      <c r="Q87" s="108"/>
    </row>
    <row r="88" spans="1:17" ht="25.5">
      <c r="A88" s="116"/>
      <c r="B88" s="138" t="s">
        <v>294</v>
      </c>
      <c r="C88" s="121" t="s">
        <v>74</v>
      </c>
      <c r="D88" s="125">
        <v>0</v>
      </c>
      <c r="E88" s="125">
        <v>12</v>
      </c>
      <c r="F88" s="123">
        <v>40295</v>
      </c>
      <c r="G88" s="123">
        <v>40295</v>
      </c>
      <c r="H88" s="123"/>
      <c r="I88" s="123" t="s">
        <v>795</v>
      </c>
      <c r="J88" s="123" t="s">
        <v>750</v>
      </c>
      <c r="K88" s="125">
        <v>263</v>
      </c>
      <c r="L88" s="125" t="str">
        <f>IF(M60="E","",99)</f>
        <v/>
      </c>
      <c r="M88" s="124" t="s">
        <v>31</v>
      </c>
      <c r="N88" s="125">
        <v>0</v>
      </c>
      <c r="O88" s="153"/>
      <c r="P88" s="108"/>
      <c r="Q88" s="108"/>
    </row>
    <row r="89" spans="1:17" ht="12.75">
      <c r="A89" s="116"/>
      <c r="B89" s="138" t="s">
        <v>295</v>
      </c>
      <c r="C89" s="121" t="s">
        <v>75</v>
      </c>
      <c r="D89" s="127">
        <v>0</v>
      </c>
      <c r="E89" s="127">
        <v>10</v>
      </c>
      <c r="F89" s="123" t="s">
        <v>841</v>
      </c>
      <c r="G89" s="123" t="s">
        <v>841</v>
      </c>
      <c r="H89" s="123" t="s">
        <v>842</v>
      </c>
      <c r="I89" s="124"/>
      <c r="J89" s="125"/>
      <c r="K89" s="127"/>
      <c r="L89" s="127"/>
      <c r="M89" s="124" t="s">
        <v>31</v>
      </c>
      <c r="N89" s="127">
        <v>0</v>
      </c>
      <c r="O89" s="151"/>
      <c r="P89" s="108"/>
      <c r="Q89" s="108"/>
    </row>
    <row r="90" spans="1:17" ht="25.5">
      <c r="A90" s="116"/>
      <c r="B90" s="138" t="s">
        <v>710</v>
      </c>
      <c r="C90" s="121" t="s">
        <v>734</v>
      </c>
      <c r="D90" s="125">
        <v>16</v>
      </c>
      <c r="E90" s="125">
        <v>12</v>
      </c>
      <c r="F90" s="123">
        <v>41244</v>
      </c>
      <c r="G90" s="123">
        <v>41244</v>
      </c>
      <c r="H90" s="123"/>
      <c r="I90" s="123" t="s">
        <v>839</v>
      </c>
      <c r="J90" s="123" t="s">
        <v>1153</v>
      </c>
      <c r="K90" s="125">
        <v>781</v>
      </c>
      <c r="L90" s="125">
        <v>558</v>
      </c>
      <c r="M90" s="139" t="s">
        <v>62</v>
      </c>
      <c r="N90" s="125">
        <v>1</v>
      </c>
      <c r="O90" s="153"/>
      <c r="P90" s="108"/>
      <c r="Q90" s="108"/>
    </row>
    <row r="91" spans="1:17" ht="12.75">
      <c r="A91" s="116"/>
      <c r="B91" s="138" t="s">
        <v>535</v>
      </c>
      <c r="C91" s="121" t="s">
        <v>536</v>
      </c>
      <c r="D91" s="125">
        <v>5</v>
      </c>
      <c r="E91" s="125">
        <v>0</v>
      </c>
      <c r="F91" s="123">
        <v>41185</v>
      </c>
      <c r="G91" s="123">
        <v>41185</v>
      </c>
      <c r="H91" s="125"/>
      <c r="I91" s="124"/>
      <c r="J91" s="123"/>
      <c r="K91" s="125"/>
      <c r="L91" s="125"/>
      <c r="M91" s="124" t="s">
        <v>538</v>
      </c>
      <c r="N91" s="125">
        <v>5</v>
      </c>
      <c r="O91" s="153"/>
      <c r="P91" s="108"/>
      <c r="Q91" s="108"/>
    </row>
    <row r="92" spans="1:17" ht="25.5">
      <c r="A92" s="116"/>
      <c r="B92" s="138" t="s">
        <v>296</v>
      </c>
      <c r="C92" s="121" t="s">
        <v>179</v>
      </c>
      <c r="D92" s="125">
        <v>0</v>
      </c>
      <c r="E92" s="125">
        <v>35</v>
      </c>
      <c r="F92" s="123">
        <v>39585</v>
      </c>
      <c r="G92" s="123">
        <v>39585</v>
      </c>
      <c r="H92" s="123"/>
      <c r="I92" s="123" t="s">
        <v>844</v>
      </c>
      <c r="J92" s="123" t="s">
        <v>1154</v>
      </c>
      <c r="K92" s="125">
        <v>1021</v>
      </c>
      <c r="L92" s="125" t="str">
        <f>IF(M60="E","",830)</f>
        <v/>
      </c>
      <c r="M92" s="124" t="s">
        <v>31</v>
      </c>
      <c r="N92" s="125">
        <v>0</v>
      </c>
      <c r="O92" s="153"/>
      <c r="P92" s="108"/>
      <c r="Q92" s="108"/>
    </row>
    <row r="93" spans="1:17" ht="12.75">
      <c r="A93" s="116"/>
      <c r="B93" s="138" t="s">
        <v>297</v>
      </c>
      <c r="C93" s="121" t="s">
        <v>180</v>
      </c>
      <c r="D93" s="125">
        <v>0</v>
      </c>
      <c r="E93" s="125">
        <v>3</v>
      </c>
      <c r="F93" s="125"/>
      <c r="G93" s="125"/>
      <c r="H93" s="125"/>
      <c r="I93" s="124"/>
      <c r="J93" s="123"/>
      <c r="K93" s="125"/>
      <c r="L93" s="125"/>
      <c r="M93" s="124" t="s">
        <v>31</v>
      </c>
      <c r="N93" s="125">
        <v>0</v>
      </c>
      <c r="O93" s="153"/>
      <c r="P93" s="108"/>
      <c r="Q93" s="108"/>
    </row>
    <row r="94" spans="1:17" s="109" customFormat="1" ht="25.5">
      <c r="A94" s="116"/>
      <c r="B94" s="138" t="s">
        <v>298</v>
      </c>
      <c r="C94" s="121" t="s">
        <v>76</v>
      </c>
      <c r="D94" s="125">
        <v>3</v>
      </c>
      <c r="E94" s="125">
        <v>3</v>
      </c>
      <c r="F94" s="123">
        <v>40295</v>
      </c>
      <c r="G94" s="123">
        <v>40295</v>
      </c>
      <c r="H94" s="123"/>
      <c r="I94" s="123" t="s">
        <v>809</v>
      </c>
      <c r="J94" s="123" t="s">
        <v>1065</v>
      </c>
      <c r="K94" s="125">
        <v>238</v>
      </c>
      <c r="L94" s="125">
        <v>228</v>
      </c>
      <c r="M94" s="124" t="s">
        <v>62</v>
      </c>
      <c r="N94" s="125">
        <v>2</v>
      </c>
      <c r="O94" s="153"/>
    </row>
    <row r="95" spans="1:17" ht="25.5">
      <c r="A95" s="116"/>
      <c r="B95" s="138" t="s">
        <v>299</v>
      </c>
      <c r="C95" s="121" t="s">
        <v>77</v>
      </c>
      <c r="D95" s="125">
        <v>0</v>
      </c>
      <c r="E95" s="125">
        <v>10</v>
      </c>
      <c r="F95" s="123">
        <v>40229</v>
      </c>
      <c r="G95" s="123">
        <v>40229</v>
      </c>
      <c r="H95" s="123"/>
      <c r="I95" s="123" t="s">
        <v>786</v>
      </c>
      <c r="J95" s="123" t="s">
        <v>1155</v>
      </c>
      <c r="K95" s="125">
        <v>250</v>
      </c>
      <c r="L95" s="125"/>
      <c r="M95" s="139" t="s">
        <v>31</v>
      </c>
      <c r="N95" s="125">
        <v>0</v>
      </c>
      <c r="O95" s="153"/>
      <c r="P95" s="108"/>
      <c r="Q95" s="108"/>
    </row>
    <row r="96" spans="1:17" ht="25.5">
      <c r="A96" s="116"/>
      <c r="B96" s="138" t="s">
        <v>527</v>
      </c>
      <c r="C96" s="121" t="s">
        <v>528</v>
      </c>
      <c r="D96" s="125">
        <v>29</v>
      </c>
      <c r="E96" s="125">
        <v>41</v>
      </c>
      <c r="F96" s="123">
        <v>41227</v>
      </c>
      <c r="G96" s="123">
        <v>41227</v>
      </c>
      <c r="H96" s="123"/>
      <c r="I96" s="123" t="s">
        <v>845</v>
      </c>
      <c r="J96" s="123" t="s">
        <v>1156</v>
      </c>
      <c r="K96" s="125">
        <v>81</v>
      </c>
      <c r="L96" s="125">
        <v>6</v>
      </c>
      <c r="M96" s="139" t="s">
        <v>40</v>
      </c>
      <c r="N96" s="125">
        <v>10</v>
      </c>
      <c r="O96" s="153"/>
      <c r="P96" s="108"/>
      <c r="Q96" s="108"/>
    </row>
    <row r="97" spans="1:17" ht="12.75">
      <c r="A97" s="116"/>
      <c r="B97" s="138" t="s">
        <v>706</v>
      </c>
      <c r="C97" s="121" t="s">
        <v>735</v>
      </c>
      <c r="D97" s="125">
        <v>5</v>
      </c>
      <c r="E97" s="125">
        <v>0</v>
      </c>
      <c r="F97" s="123" t="s">
        <v>783</v>
      </c>
      <c r="G97" s="123" t="s">
        <v>783</v>
      </c>
      <c r="H97" s="125"/>
      <c r="I97" s="124"/>
      <c r="J97" s="123"/>
      <c r="K97" s="125"/>
      <c r="L97" s="125"/>
      <c r="M97" s="124"/>
      <c r="N97" s="125">
        <v>6</v>
      </c>
      <c r="O97" s="151"/>
      <c r="P97" s="108"/>
      <c r="Q97" s="108"/>
    </row>
    <row r="98" spans="1:17" ht="25.5">
      <c r="A98" s="116"/>
      <c r="B98" s="138" t="s">
        <v>470</v>
      </c>
      <c r="C98" s="121" t="s">
        <v>471</v>
      </c>
      <c r="D98" s="125">
        <v>3</v>
      </c>
      <c r="E98" s="125">
        <v>75</v>
      </c>
      <c r="F98" s="143">
        <v>40894</v>
      </c>
      <c r="G98" s="123">
        <v>40894</v>
      </c>
      <c r="H98" s="123"/>
      <c r="I98" s="123">
        <v>41164</v>
      </c>
      <c r="J98" s="123" t="s">
        <v>1157</v>
      </c>
      <c r="K98" s="125">
        <v>118</v>
      </c>
      <c r="L98" s="125">
        <v>23</v>
      </c>
      <c r="M98" s="124" t="s">
        <v>62</v>
      </c>
      <c r="N98" s="125">
        <v>2</v>
      </c>
      <c r="O98" s="153"/>
      <c r="P98" s="108"/>
      <c r="Q98" s="108"/>
    </row>
    <row r="99" spans="1:17" ht="25.5">
      <c r="A99" s="116"/>
      <c r="B99" s="138" t="s">
        <v>406</v>
      </c>
      <c r="C99" s="121" t="s">
        <v>78</v>
      </c>
      <c r="D99" s="125">
        <v>0</v>
      </c>
      <c r="E99" s="125">
        <v>7</v>
      </c>
      <c r="F99" s="143">
        <v>40348</v>
      </c>
      <c r="G99" s="123">
        <v>40348</v>
      </c>
      <c r="H99" s="123"/>
      <c r="I99" s="123" t="s">
        <v>848</v>
      </c>
      <c r="J99" s="123" t="s">
        <v>1158</v>
      </c>
      <c r="K99" s="125">
        <v>233</v>
      </c>
      <c r="L99" s="125">
        <v>13</v>
      </c>
      <c r="M99" s="139" t="s">
        <v>40</v>
      </c>
      <c r="N99" s="125">
        <v>49</v>
      </c>
      <c r="O99" s="153"/>
      <c r="P99" s="108"/>
      <c r="Q99" s="108"/>
    </row>
    <row r="100" spans="1:17" s="109" customFormat="1" ht="25.5">
      <c r="A100" s="116"/>
      <c r="B100" s="138" t="s">
        <v>300</v>
      </c>
      <c r="C100" s="121" t="s">
        <v>79</v>
      </c>
      <c r="D100" s="127">
        <v>0</v>
      </c>
      <c r="E100" s="127">
        <v>303</v>
      </c>
      <c r="F100" s="123" t="s">
        <v>1006</v>
      </c>
      <c r="G100" s="123" t="s">
        <v>1006</v>
      </c>
      <c r="H100" s="123"/>
      <c r="I100" s="123" t="s">
        <v>1007</v>
      </c>
      <c r="J100" s="123" t="s">
        <v>1159</v>
      </c>
      <c r="K100" s="127">
        <v>3957</v>
      </c>
      <c r="L100" s="127" t="str">
        <f>IF(M60="E","",2390)</f>
        <v/>
      </c>
      <c r="M100" s="124" t="s">
        <v>31</v>
      </c>
      <c r="N100" s="127">
        <v>0</v>
      </c>
      <c r="O100" s="150"/>
    </row>
    <row r="101" spans="1:17" ht="25.5">
      <c r="A101" s="116"/>
      <c r="B101" s="138" t="s">
        <v>231</v>
      </c>
      <c r="C101" s="121" t="s">
        <v>774</v>
      </c>
      <c r="D101" s="125">
        <v>58</v>
      </c>
      <c r="E101" s="125">
        <v>762</v>
      </c>
      <c r="F101" s="123" t="s">
        <v>1006</v>
      </c>
      <c r="G101" s="123" t="s">
        <v>1006</v>
      </c>
      <c r="H101" s="123"/>
      <c r="I101" s="123" t="s">
        <v>1007</v>
      </c>
      <c r="J101" s="123" t="s">
        <v>1160</v>
      </c>
      <c r="K101" s="125">
        <v>4766</v>
      </c>
      <c r="L101" s="125">
        <v>1256</v>
      </c>
      <c r="M101" s="124" t="s">
        <v>62</v>
      </c>
      <c r="N101" s="125">
        <v>42</v>
      </c>
      <c r="O101" s="153"/>
      <c r="P101" s="108"/>
      <c r="Q101" s="108"/>
    </row>
    <row r="102" spans="1:17" ht="25.5">
      <c r="A102" s="116"/>
      <c r="B102" s="138" t="s">
        <v>232</v>
      </c>
      <c r="C102" s="121" t="s">
        <v>181</v>
      </c>
      <c r="D102" s="125">
        <v>150</v>
      </c>
      <c r="E102" s="125">
        <v>198</v>
      </c>
      <c r="F102" s="123" t="s">
        <v>1006</v>
      </c>
      <c r="G102" s="123" t="s">
        <v>1006</v>
      </c>
      <c r="H102" s="123"/>
      <c r="I102" s="123" t="s">
        <v>1007</v>
      </c>
      <c r="J102" s="123" t="s">
        <v>1161</v>
      </c>
      <c r="K102" s="125">
        <v>706</v>
      </c>
      <c r="L102" s="125">
        <v>55</v>
      </c>
      <c r="M102" s="124" t="s">
        <v>503</v>
      </c>
      <c r="N102" s="125">
        <v>177</v>
      </c>
      <c r="O102" s="151"/>
      <c r="P102" s="108"/>
      <c r="Q102" s="108"/>
    </row>
    <row r="103" spans="1:17" s="109" customFormat="1" ht="12.75">
      <c r="A103" s="116"/>
      <c r="B103" s="138" t="s">
        <v>548</v>
      </c>
      <c r="C103" s="121" t="s">
        <v>736</v>
      </c>
      <c r="D103" s="125">
        <v>67</v>
      </c>
      <c r="E103" s="125">
        <v>0</v>
      </c>
      <c r="F103" s="123" t="s">
        <v>828</v>
      </c>
      <c r="G103" s="123" t="s">
        <v>828</v>
      </c>
      <c r="H103" s="123"/>
      <c r="I103" s="123" t="s">
        <v>799</v>
      </c>
      <c r="J103" s="123"/>
      <c r="K103" s="125"/>
      <c r="L103" s="125"/>
      <c r="M103" s="124"/>
      <c r="N103" s="125">
        <v>69</v>
      </c>
      <c r="O103" s="150"/>
    </row>
    <row r="104" spans="1:17" ht="25.5">
      <c r="A104" s="116"/>
      <c r="B104" s="138" t="s">
        <v>531</v>
      </c>
      <c r="C104" s="121" t="s">
        <v>532</v>
      </c>
      <c r="D104" s="125">
        <v>16</v>
      </c>
      <c r="E104" s="125">
        <v>1</v>
      </c>
      <c r="F104" s="123">
        <v>41227</v>
      </c>
      <c r="G104" s="123">
        <v>41227</v>
      </c>
      <c r="H104" s="123"/>
      <c r="I104" s="123">
        <v>41367</v>
      </c>
      <c r="J104" s="123" t="s">
        <v>1162</v>
      </c>
      <c r="K104" s="125">
        <v>30</v>
      </c>
      <c r="L104" s="125">
        <v>28</v>
      </c>
      <c r="M104" s="139" t="s">
        <v>551</v>
      </c>
      <c r="N104" s="125">
        <v>13</v>
      </c>
      <c r="O104" s="153"/>
      <c r="P104" s="108"/>
      <c r="Q104" s="108"/>
    </row>
    <row r="105" spans="1:17" ht="12.75">
      <c r="A105" s="116"/>
      <c r="B105" s="138" t="s">
        <v>708</v>
      </c>
      <c r="C105" s="121" t="s">
        <v>737</v>
      </c>
      <c r="D105" s="125">
        <v>10</v>
      </c>
      <c r="E105" s="125">
        <v>0</v>
      </c>
      <c r="F105" s="123" t="s">
        <v>783</v>
      </c>
      <c r="G105" s="123" t="s">
        <v>783</v>
      </c>
      <c r="H105" s="125"/>
      <c r="I105" s="124"/>
      <c r="J105" s="123"/>
      <c r="K105" s="125"/>
      <c r="L105" s="125"/>
      <c r="M105" s="124"/>
      <c r="N105" s="125">
        <v>12</v>
      </c>
      <c r="O105" s="151"/>
      <c r="P105" s="108"/>
      <c r="Q105" s="108"/>
    </row>
    <row r="106" spans="1:17" ht="25.5">
      <c r="A106" s="116"/>
      <c r="B106" s="138" t="s">
        <v>301</v>
      </c>
      <c r="C106" s="121" t="s">
        <v>80</v>
      </c>
      <c r="D106" s="127">
        <v>0</v>
      </c>
      <c r="E106" s="127">
        <v>27</v>
      </c>
      <c r="F106" s="123" t="s">
        <v>1006</v>
      </c>
      <c r="G106" s="123" t="s">
        <v>1006</v>
      </c>
      <c r="H106" s="123"/>
      <c r="I106" s="123" t="s">
        <v>1007</v>
      </c>
      <c r="J106" s="123" t="s">
        <v>849</v>
      </c>
      <c r="K106" s="127">
        <v>1919</v>
      </c>
      <c r="L106" s="127" t="str">
        <f>IF(M60="E","",1744)</f>
        <v/>
      </c>
      <c r="M106" s="124" t="s">
        <v>31</v>
      </c>
      <c r="N106" s="127">
        <v>0</v>
      </c>
      <c r="O106" s="151"/>
      <c r="P106" s="108"/>
      <c r="Q106" s="108"/>
    </row>
    <row r="107" spans="1:17" ht="25.5">
      <c r="A107" s="116"/>
      <c r="B107" s="138" t="s">
        <v>302</v>
      </c>
      <c r="C107" s="121" t="s">
        <v>81</v>
      </c>
      <c r="D107" s="125">
        <v>0</v>
      </c>
      <c r="E107" s="125">
        <v>6</v>
      </c>
      <c r="F107" s="143">
        <v>39865</v>
      </c>
      <c r="G107" s="123">
        <v>39865</v>
      </c>
      <c r="H107" s="123"/>
      <c r="I107" s="123" t="s">
        <v>850</v>
      </c>
      <c r="J107" s="123" t="s">
        <v>1163</v>
      </c>
      <c r="K107" s="125">
        <v>356</v>
      </c>
      <c r="L107" s="125" t="str">
        <f>IF(M60="E","",233)</f>
        <v/>
      </c>
      <c r="M107" s="124" t="s">
        <v>31</v>
      </c>
      <c r="N107" s="125">
        <v>0</v>
      </c>
      <c r="O107" s="153"/>
      <c r="P107" s="108"/>
      <c r="Q107" s="108"/>
    </row>
    <row r="108" spans="1:17" s="109" customFormat="1" ht="25.5">
      <c r="A108" s="116"/>
      <c r="B108" s="138" t="s">
        <v>414</v>
      </c>
      <c r="C108" s="121" t="s">
        <v>82</v>
      </c>
      <c r="D108" s="125">
        <v>15</v>
      </c>
      <c r="E108" s="125">
        <v>0</v>
      </c>
      <c r="F108" s="143">
        <v>40331</v>
      </c>
      <c r="G108" s="123">
        <v>40331</v>
      </c>
      <c r="H108" s="123"/>
      <c r="I108" s="123" t="s">
        <v>847</v>
      </c>
      <c r="J108" s="123" t="s">
        <v>252</v>
      </c>
      <c r="K108" s="125">
        <v>32</v>
      </c>
      <c r="L108" s="125">
        <v>1</v>
      </c>
      <c r="M108" s="124" t="s">
        <v>40</v>
      </c>
      <c r="N108" s="125">
        <v>15</v>
      </c>
      <c r="O108" s="153"/>
    </row>
    <row r="109" spans="1:17" ht="25.5">
      <c r="A109" s="116"/>
      <c r="B109" s="138" t="s">
        <v>303</v>
      </c>
      <c r="C109" s="121" t="s">
        <v>83</v>
      </c>
      <c r="D109" s="125">
        <v>0</v>
      </c>
      <c r="E109" s="125">
        <v>4</v>
      </c>
      <c r="F109" s="143">
        <v>39928</v>
      </c>
      <c r="G109" s="123">
        <v>39928</v>
      </c>
      <c r="H109" s="123"/>
      <c r="I109" s="123" t="s">
        <v>820</v>
      </c>
      <c r="J109" s="123" t="s">
        <v>1164</v>
      </c>
      <c r="K109" s="125">
        <v>1064</v>
      </c>
      <c r="L109" s="125" t="str">
        <f>IF(M60="E","",1041)</f>
        <v/>
      </c>
      <c r="M109" s="124" t="s">
        <v>31</v>
      </c>
      <c r="N109" s="125">
        <v>0</v>
      </c>
      <c r="O109" s="153"/>
      <c r="P109" s="108"/>
      <c r="Q109" s="108"/>
    </row>
    <row r="110" spans="1:17" s="109" customFormat="1" ht="25.5">
      <c r="A110" s="116"/>
      <c r="B110" s="138" t="s">
        <v>304</v>
      </c>
      <c r="C110" s="121" t="s">
        <v>84</v>
      </c>
      <c r="D110" s="125">
        <v>0</v>
      </c>
      <c r="E110" s="125">
        <v>10</v>
      </c>
      <c r="F110" s="123" t="s">
        <v>1021</v>
      </c>
      <c r="G110" s="123">
        <v>40531</v>
      </c>
      <c r="H110" s="123"/>
      <c r="I110" s="123">
        <v>40387</v>
      </c>
      <c r="J110" s="123" t="s">
        <v>751</v>
      </c>
      <c r="K110" s="125">
        <v>188</v>
      </c>
      <c r="L110" s="125" t="str">
        <f>IF(M60="E","",63)</f>
        <v/>
      </c>
      <c r="M110" s="124" t="s">
        <v>31</v>
      </c>
      <c r="N110" s="125">
        <v>0</v>
      </c>
      <c r="O110" s="153"/>
    </row>
    <row r="111" spans="1:17" s="109" customFormat="1" ht="25.5">
      <c r="A111" s="116"/>
      <c r="B111" s="138" t="s">
        <v>305</v>
      </c>
      <c r="C111" s="121" t="s">
        <v>85</v>
      </c>
      <c r="D111" s="125">
        <v>0</v>
      </c>
      <c r="E111" s="125">
        <v>26</v>
      </c>
      <c r="F111" s="123" t="s">
        <v>851</v>
      </c>
      <c r="G111" s="123">
        <v>39599</v>
      </c>
      <c r="H111" s="125"/>
      <c r="I111" s="157">
        <v>40037</v>
      </c>
      <c r="J111" s="123" t="s">
        <v>987</v>
      </c>
      <c r="K111" s="125"/>
      <c r="L111" s="125"/>
      <c r="M111" s="124" t="s">
        <v>31</v>
      </c>
      <c r="N111" s="125">
        <v>0</v>
      </c>
      <c r="O111" s="153"/>
    </row>
    <row r="112" spans="1:17" ht="25.5">
      <c r="A112" s="116"/>
      <c r="B112" s="138" t="s">
        <v>306</v>
      </c>
      <c r="C112" s="121" t="s">
        <v>86</v>
      </c>
      <c r="D112" s="125">
        <v>5</v>
      </c>
      <c r="E112" s="125">
        <v>14</v>
      </c>
      <c r="F112" s="123" t="s">
        <v>1006</v>
      </c>
      <c r="G112" s="123" t="s">
        <v>1006</v>
      </c>
      <c r="H112" s="123"/>
      <c r="I112" s="123" t="s">
        <v>1007</v>
      </c>
      <c r="J112" s="123" t="s">
        <v>1165</v>
      </c>
      <c r="K112" s="125">
        <v>364</v>
      </c>
      <c r="L112" s="125">
        <v>118</v>
      </c>
      <c r="M112" s="124" t="s">
        <v>62</v>
      </c>
      <c r="N112" s="125">
        <v>4</v>
      </c>
      <c r="O112" s="153"/>
      <c r="P112" s="108"/>
      <c r="Q112" s="108"/>
    </row>
    <row r="113" spans="1:17" ht="25.5">
      <c r="A113" s="116"/>
      <c r="B113" s="138" t="s">
        <v>464</v>
      </c>
      <c r="C113" s="121" t="s">
        <v>465</v>
      </c>
      <c r="D113" s="125">
        <v>5</v>
      </c>
      <c r="E113" s="125">
        <v>22</v>
      </c>
      <c r="F113" s="143">
        <v>40978</v>
      </c>
      <c r="G113" s="123">
        <v>40978</v>
      </c>
      <c r="H113" s="123"/>
      <c r="I113" s="123" t="s">
        <v>827</v>
      </c>
      <c r="J113" s="123" t="s">
        <v>738</v>
      </c>
      <c r="K113" s="125">
        <v>30</v>
      </c>
      <c r="L113" s="125">
        <v>0</v>
      </c>
      <c r="M113" s="124" t="s">
        <v>40</v>
      </c>
      <c r="N113" s="125">
        <v>5</v>
      </c>
      <c r="O113" s="153"/>
      <c r="P113" s="108"/>
      <c r="Q113" s="108"/>
    </row>
    <row r="114" spans="1:17" ht="12.75">
      <c r="A114" s="116"/>
      <c r="B114" s="138" t="s">
        <v>307</v>
      </c>
      <c r="C114" s="121" t="s">
        <v>182</v>
      </c>
      <c r="D114" s="125">
        <v>13</v>
      </c>
      <c r="E114" s="125">
        <v>0</v>
      </c>
      <c r="F114" s="123" t="s">
        <v>853</v>
      </c>
      <c r="G114" s="123"/>
      <c r="H114" s="125"/>
      <c r="I114" s="124"/>
      <c r="J114" s="123"/>
      <c r="K114" s="125"/>
      <c r="L114" s="125"/>
      <c r="M114" s="139" t="s">
        <v>540</v>
      </c>
      <c r="N114" s="125">
        <v>32</v>
      </c>
      <c r="O114" s="153"/>
      <c r="P114" s="108"/>
      <c r="Q114" s="108"/>
    </row>
    <row r="115" spans="1:17" ht="25.5">
      <c r="A115" s="116"/>
      <c r="B115" s="138" t="s">
        <v>308</v>
      </c>
      <c r="C115" s="121" t="s">
        <v>87</v>
      </c>
      <c r="D115" s="125">
        <v>0</v>
      </c>
      <c r="E115" s="125">
        <v>92</v>
      </c>
      <c r="F115" s="143">
        <v>40320</v>
      </c>
      <c r="G115" s="123">
        <v>40320</v>
      </c>
      <c r="H115" s="123"/>
      <c r="I115" s="123" t="s">
        <v>778</v>
      </c>
      <c r="J115" s="123" t="s">
        <v>1166</v>
      </c>
      <c r="K115" s="125">
        <v>1064</v>
      </c>
      <c r="L115" s="125" t="str">
        <f>IF(M60="E","",223)</f>
        <v/>
      </c>
      <c r="M115" s="124" t="s">
        <v>31</v>
      </c>
      <c r="N115" s="125">
        <v>0</v>
      </c>
      <c r="O115" s="153"/>
      <c r="P115" s="108"/>
      <c r="Q115" s="108"/>
    </row>
    <row r="116" spans="1:17" s="109" customFormat="1" ht="25.5">
      <c r="A116" s="116"/>
      <c r="B116" s="138" t="s">
        <v>468</v>
      </c>
      <c r="C116" s="121" t="s">
        <v>469</v>
      </c>
      <c r="D116" s="125">
        <v>61</v>
      </c>
      <c r="E116" s="125">
        <v>53</v>
      </c>
      <c r="F116" s="143">
        <v>40964</v>
      </c>
      <c r="G116" s="123">
        <v>40964</v>
      </c>
      <c r="H116" s="123"/>
      <c r="I116" s="123" t="s">
        <v>827</v>
      </c>
      <c r="J116" s="123" t="s">
        <v>1070</v>
      </c>
      <c r="K116" s="125">
        <v>81</v>
      </c>
      <c r="L116" s="125">
        <v>5</v>
      </c>
      <c r="M116" s="139" t="s">
        <v>40</v>
      </c>
      <c r="N116" s="125">
        <v>32</v>
      </c>
      <c r="O116" s="153"/>
    </row>
    <row r="117" spans="1:17" s="109" customFormat="1" ht="25.5">
      <c r="A117" s="116"/>
      <c r="B117" s="138" t="s">
        <v>309</v>
      </c>
      <c r="C117" s="121" t="s">
        <v>183</v>
      </c>
      <c r="D117" s="125">
        <v>0</v>
      </c>
      <c r="E117" s="125">
        <v>44</v>
      </c>
      <c r="F117" s="143">
        <v>39746</v>
      </c>
      <c r="G117" s="123">
        <v>39746</v>
      </c>
      <c r="H117" s="123"/>
      <c r="I117" s="123" t="s">
        <v>792</v>
      </c>
      <c r="J117" s="123" t="s">
        <v>1167</v>
      </c>
      <c r="K117" s="125">
        <v>185</v>
      </c>
      <c r="L117" s="125" t="str">
        <f>IF(M60="E","",84)</f>
        <v/>
      </c>
      <c r="M117" s="124" t="s">
        <v>31</v>
      </c>
      <c r="N117" s="125">
        <v>0</v>
      </c>
      <c r="O117" s="153"/>
    </row>
    <row r="118" spans="1:17" ht="25.5">
      <c r="A118" s="116"/>
      <c r="B118" s="138" t="s">
        <v>310</v>
      </c>
      <c r="C118" s="121" t="s">
        <v>184</v>
      </c>
      <c r="D118" s="125">
        <v>210</v>
      </c>
      <c r="E118" s="125">
        <v>1</v>
      </c>
      <c r="F118" s="123" t="s">
        <v>1022</v>
      </c>
      <c r="G118" s="123">
        <v>40201</v>
      </c>
      <c r="H118" s="123"/>
      <c r="I118" s="123">
        <v>40499</v>
      </c>
      <c r="J118" s="123" t="s">
        <v>855</v>
      </c>
      <c r="K118" s="125">
        <v>33</v>
      </c>
      <c r="L118" s="125">
        <v>1</v>
      </c>
      <c r="M118" s="124" t="s">
        <v>40</v>
      </c>
      <c r="N118" s="125">
        <v>206</v>
      </c>
      <c r="O118" s="153"/>
      <c r="P118" s="108"/>
      <c r="Q118" s="108"/>
    </row>
    <row r="119" spans="1:17" ht="12.75">
      <c r="A119" s="116"/>
      <c r="B119" s="138" t="s">
        <v>712</v>
      </c>
      <c r="C119" s="121" t="s">
        <v>739</v>
      </c>
      <c r="D119" s="125">
        <v>61</v>
      </c>
      <c r="E119" s="125">
        <v>0</v>
      </c>
      <c r="F119" s="123" t="s">
        <v>841</v>
      </c>
      <c r="G119" s="123" t="s">
        <v>841</v>
      </c>
      <c r="H119" s="125"/>
      <c r="I119" s="124"/>
      <c r="J119" s="123"/>
      <c r="K119" s="125"/>
      <c r="L119" s="125"/>
      <c r="M119" s="124"/>
      <c r="N119" s="125">
        <v>57</v>
      </c>
      <c r="O119" s="151"/>
      <c r="P119" s="108"/>
      <c r="Q119" s="108"/>
    </row>
    <row r="120" spans="1:17" ht="12.75">
      <c r="A120" s="116"/>
      <c r="B120" s="138" t="s">
        <v>311</v>
      </c>
      <c r="C120" s="121" t="s">
        <v>88</v>
      </c>
      <c r="D120" s="125">
        <v>73</v>
      </c>
      <c r="E120" s="125">
        <v>1</v>
      </c>
      <c r="F120" s="123">
        <v>41569</v>
      </c>
      <c r="G120" s="123">
        <v>41569</v>
      </c>
      <c r="H120" s="125"/>
      <c r="I120" s="124"/>
      <c r="J120" s="123"/>
      <c r="K120" s="125"/>
      <c r="L120" s="125"/>
      <c r="M120" s="124" t="s">
        <v>540</v>
      </c>
      <c r="N120" s="125">
        <v>81</v>
      </c>
      <c r="O120" s="153"/>
      <c r="P120" s="108"/>
      <c r="Q120" s="108"/>
    </row>
    <row r="121" spans="1:17" s="109" customFormat="1" ht="25.5">
      <c r="A121" s="116"/>
      <c r="B121" s="138" t="s">
        <v>533</v>
      </c>
      <c r="C121" s="121" t="s">
        <v>534</v>
      </c>
      <c r="D121" s="125">
        <v>55</v>
      </c>
      <c r="E121" s="125">
        <v>1</v>
      </c>
      <c r="F121" s="123">
        <v>41066</v>
      </c>
      <c r="G121" s="123">
        <v>41066</v>
      </c>
      <c r="H121" s="123"/>
      <c r="I121" s="123" t="s">
        <v>839</v>
      </c>
      <c r="J121" s="123" t="s">
        <v>1149</v>
      </c>
      <c r="K121" s="125">
        <v>277</v>
      </c>
      <c r="L121" s="125">
        <v>276</v>
      </c>
      <c r="M121" s="139" t="s">
        <v>62</v>
      </c>
      <c r="N121" s="125">
        <v>49</v>
      </c>
      <c r="O121" s="153"/>
    </row>
    <row r="122" spans="1:17" ht="25.5">
      <c r="A122" s="116"/>
      <c r="B122" s="138" t="s">
        <v>402</v>
      </c>
      <c r="C122" s="121" t="s">
        <v>89</v>
      </c>
      <c r="D122" s="125">
        <v>5</v>
      </c>
      <c r="E122" s="125">
        <v>14</v>
      </c>
      <c r="F122" s="123" t="s">
        <v>978</v>
      </c>
      <c r="G122" s="123" t="s">
        <v>978</v>
      </c>
      <c r="H122" s="123"/>
      <c r="I122" s="123">
        <v>40674</v>
      </c>
      <c r="J122" s="123" t="s">
        <v>1168</v>
      </c>
      <c r="K122" s="125">
        <v>111</v>
      </c>
      <c r="L122" s="125">
        <v>16</v>
      </c>
      <c r="M122" s="124" t="s">
        <v>62</v>
      </c>
      <c r="N122" s="125">
        <v>5</v>
      </c>
      <c r="O122" s="153"/>
      <c r="P122" s="108"/>
      <c r="Q122" s="108"/>
    </row>
    <row r="123" spans="1:17" ht="25.5">
      <c r="A123" s="116"/>
      <c r="B123" s="138" t="s">
        <v>456</v>
      </c>
      <c r="C123" s="121" t="s">
        <v>249</v>
      </c>
      <c r="D123" s="125">
        <v>1</v>
      </c>
      <c r="E123" s="125">
        <v>17</v>
      </c>
      <c r="F123" s="123">
        <v>40821</v>
      </c>
      <c r="G123" s="123">
        <v>40821</v>
      </c>
      <c r="H123" s="123"/>
      <c r="I123" s="123" t="s">
        <v>827</v>
      </c>
      <c r="J123" s="123" t="s">
        <v>1169</v>
      </c>
      <c r="K123" s="125">
        <v>28</v>
      </c>
      <c r="L123" s="125">
        <v>9</v>
      </c>
      <c r="M123" s="124"/>
      <c r="N123" s="125">
        <v>0</v>
      </c>
      <c r="O123" s="153"/>
      <c r="P123" s="108"/>
      <c r="Q123" s="108"/>
    </row>
    <row r="124" spans="1:17" ht="25.5">
      <c r="A124" s="116"/>
      <c r="B124" s="138" t="s">
        <v>413</v>
      </c>
      <c r="C124" s="121" t="s">
        <v>90</v>
      </c>
      <c r="D124" s="125">
        <v>0</v>
      </c>
      <c r="E124" s="125">
        <v>107</v>
      </c>
      <c r="F124" s="123">
        <v>40525</v>
      </c>
      <c r="G124" s="123">
        <v>40525</v>
      </c>
      <c r="H124" s="123"/>
      <c r="I124" s="123" t="s">
        <v>857</v>
      </c>
      <c r="J124" s="123" t="s">
        <v>1170</v>
      </c>
      <c r="K124" s="125">
        <v>1629</v>
      </c>
      <c r="L124" s="125" t="str">
        <f>IF(M60="E","",1225)</f>
        <v/>
      </c>
      <c r="M124" s="124" t="s">
        <v>31</v>
      </c>
      <c r="N124" s="125">
        <v>0</v>
      </c>
      <c r="O124" s="153"/>
      <c r="P124" s="108"/>
      <c r="Q124" s="108"/>
    </row>
    <row r="125" spans="1:17" ht="25.5">
      <c r="A125" s="116"/>
      <c r="B125" s="138" t="s">
        <v>415</v>
      </c>
      <c r="C125" s="121" t="s">
        <v>91</v>
      </c>
      <c r="D125" s="125">
        <v>18</v>
      </c>
      <c r="E125" s="125">
        <v>0</v>
      </c>
      <c r="F125" s="123">
        <v>40331</v>
      </c>
      <c r="G125" s="123">
        <v>40331</v>
      </c>
      <c r="H125" s="123"/>
      <c r="I125" s="123" t="s">
        <v>858</v>
      </c>
      <c r="J125" s="123" t="s">
        <v>1171</v>
      </c>
      <c r="K125" s="125">
        <v>24</v>
      </c>
      <c r="L125" s="125">
        <v>3</v>
      </c>
      <c r="M125" s="124" t="s">
        <v>40</v>
      </c>
      <c r="N125" s="125">
        <v>50</v>
      </c>
      <c r="O125" s="153"/>
      <c r="P125" s="108"/>
      <c r="Q125" s="108"/>
    </row>
    <row r="126" spans="1:17" ht="25.5">
      <c r="A126" s="116"/>
      <c r="B126" s="138" t="s">
        <v>446</v>
      </c>
      <c r="C126" s="121" t="s">
        <v>239</v>
      </c>
      <c r="D126" s="125">
        <v>0</v>
      </c>
      <c r="E126" s="125">
        <v>77</v>
      </c>
      <c r="F126" s="123" t="s">
        <v>979</v>
      </c>
      <c r="G126" s="123" t="s">
        <v>979</v>
      </c>
      <c r="H126" s="123"/>
      <c r="I126" s="123" t="s">
        <v>859</v>
      </c>
      <c r="J126" s="123" t="s">
        <v>1172</v>
      </c>
      <c r="K126" s="125">
        <v>116</v>
      </c>
      <c r="L126" s="125"/>
      <c r="M126" s="139" t="s">
        <v>31</v>
      </c>
      <c r="N126" s="125">
        <v>0</v>
      </c>
      <c r="O126" s="153"/>
      <c r="P126" s="108"/>
      <c r="Q126" s="108"/>
    </row>
    <row r="127" spans="1:17" s="109" customFormat="1" ht="25.5">
      <c r="A127" s="116"/>
      <c r="B127" s="138" t="s">
        <v>312</v>
      </c>
      <c r="C127" s="121" t="s">
        <v>92</v>
      </c>
      <c r="D127" s="125">
        <v>0</v>
      </c>
      <c r="E127" s="125">
        <v>1</v>
      </c>
      <c r="F127" s="123">
        <v>39627</v>
      </c>
      <c r="G127" s="123">
        <v>39627</v>
      </c>
      <c r="H127" s="123"/>
      <c r="I127" s="123" t="s">
        <v>860</v>
      </c>
      <c r="J127" s="123" t="s">
        <v>861</v>
      </c>
      <c r="K127" s="125">
        <v>521</v>
      </c>
      <c r="L127" s="125" t="str">
        <f>IF(M60="E","",452)</f>
        <v/>
      </c>
      <c r="M127" s="124" t="s">
        <v>31</v>
      </c>
      <c r="N127" s="125">
        <v>0</v>
      </c>
      <c r="O127" s="153"/>
    </row>
    <row r="128" spans="1:17" ht="25.5">
      <c r="A128" s="116"/>
      <c r="B128" s="138" t="s">
        <v>424</v>
      </c>
      <c r="C128" s="121" t="s">
        <v>209</v>
      </c>
      <c r="D128" s="125">
        <v>18</v>
      </c>
      <c r="E128" s="125">
        <v>47</v>
      </c>
      <c r="F128" s="123" t="s">
        <v>980</v>
      </c>
      <c r="G128" s="123" t="s">
        <v>980</v>
      </c>
      <c r="H128" s="123"/>
      <c r="I128" s="123" t="s">
        <v>809</v>
      </c>
      <c r="J128" s="123" t="s">
        <v>1173</v>
      </c>
      <c r="K128" s="125">
        <v>127</v>
      </c>
      <c r="L128" s="125">
        <v>13</v>
      </c>
      <c r="M128" s="139" t="s">
        <v>40</v>
      </c>
      <c r="N128" s="125">
        <v>27</v>
      </c>
      <c r="O128" s="153"/>
      <c r="P128" s="108"/>
      <c r="Q128" s="108"/>
    </row>
    <row r="129" spans="1:17" s="109" customFormat="1" ht="25.5">
      <c r="A129" s="116"/>
      <c r="B129" s="138" t="s">
        <v>411</v>
      </c>
      <c r="C129" s="121" t="s">
        <v>93</v>
      </c>
      <c r="D129" s="125">
        <v>0</v>
      </c>
      <c r="E129" s="125">
        <v>14</v>
      </c>
      <c r="F129" s="123">
        <v>40331</v>
      </c>
      <c r="G129" s="123">
        <v>40331</v>
      </c>
      <c r="H129" s="123"/>
      <c r="I129" s="123" t="s">
        <v>862</v>
      </c>
      <c r="J129" s="123" t="s">
        <v>1174</v>
      </c>
      <c r="K129" s="125">
        <v>706</v>
      </c>
      <c r="L129" s="125" t="str">
        <f>IF(M60="E","",55)</f>
        <v/>
      </c>
      <c r="M129" s="124" t="s">
        <v>31</v>
      </c>
      <c r="N129" s="125">
        <v>0</v>
      </c>
      <c r="O129" s="153"/>
    </row>
    <row r="130" spans="1:17" ht="12.75">
      <c r="A130" s="116"/>
      <c r="B130" s="138" t="s">
        <v>401</v>
      </c>
      <c r="C130" s="121" t="s">
        <v>94</v>
      </c>
      <c r="D130" s="125">
        <v>8</v>
      </c>
      <c r="E130" s="125">
        <v>0</v>
      </c>
      <c r="F130" s="123" t="s">
        <v>981</v>
      </c>
      <c r="G130" s="123" t="s">
        <v>981</v>
      </c>
      <c r="H130" s="123"/>
      <c r="I130" s="123" t="s">
        <v>809</v>
      </c>
      <c r="J130" s="123" t="s">
        <v>863</v>
      </c>
      <c r="K130" s="125">
        <v>16</v>
      </c>
      <c r="L130" s="125">
        <v>0</v>
      </c>
      <c r="M130" s="124" t="s">
        <v>40</v>
      </c>
      <c r="N130" s="125">
        <v>9</v>
      </c>
      <c r="O130" s="153"/>
      <c r="P130" s="108"/>
      <c r="Q130" s="108"/>
    </row>
    <row r="131" spans="1:17" ht="12.75">
      <c r="A131" s="116"/>
      <c r="B131" s="138" t="s">
        <v>313</v>
      </c>
      <c r="C131" s="121" t="s">
        <v>95</v>
      </c>
      <c r="D131" s="125">
        <v>6</v>
      </c>
      <c r="E131" s="125">
        <v>0</v>
      </c>
      <c r="F131" s="123">
        <v>40103</v>
      </c>
      <c r="G131" s="123">
        <v>40103</v>
      </c>
      <c r="H131" s="123"/>
      <c r="I131" s="123" t="s">
        <v>864</v>
      </c>
      <c r="J131" s="123" t="s">
        <v>865</v>
      </c>
      <c r="K131" s="125">
        <v>7</v>
      </c>
      <c r="L131" s="125">
        <v>1</v>
      </c>
      <c r="M131" s="124" t="s">
        <v>40</v>
      </c>
      <c r="N131" s="125">
        <v>6</v>
      </c>
      <c r="O131" s="153"/>
      <c r="P131" s="108"/>
      <c r="Q131" s="108"/>
    </row>
    <row r="132" spans="1:17" s="109" customFormat="1" ht="25.5">
      <c r="A132" s="116"/>
      <c r="B132" s="138" t="s">
        <v>314</v>
      </c>
      <c r="C132" s="121" t="s">
        <v>185</v>
      </c>
      <c r="D132" s="125">
        <v>20</v>
      </c>
      <c r="E132" s="125">
        <v>22</v>
      </c>
      <c r="F132" s="123">
        <v>40992</v>
      </c>
      <c r="G132" s="123">
        <v>40992</v>
      </c>
      <c r="H132" s="123"/>
      <c r="I132" s="123" t="s">
        <v>856</v>
      </c>
      <c r="J132" s="123" t="s">
        <v>1175</v>
      </c>
      <c r="K132" s="125">
        <v>164</v>
      </c>
      <c r="L132" s="125">
        <v>96</v>
      </c>
      <c r="M132" s="124" t="s">
        <v>503</v>
      </c>
      <c r="N132" s="125">
        <v>16</v>
      </c>
      <c r="O132" s="153"/>
    </row>
    <row r="133" spans="1:17" ht="25.5">
      <c r="A133" s="116"/>
      <c r="B133" s="138" t="s">
        <v>417</v>
      </c>
      <c r="C133" s="121" t="s">
        <v>96</v>
      </c>
      <c r="D133" s="125">
        <v>0</v>
      </c>
      <c r="E133" s="125">
        <v>5</v>
      </c>
      <c r="F133" s="123">
        <v>40331</v>
      </c>
      <c r="G133" s="123">
        <v>40331</v>
      </c>
      <c r="H133" s="123"/>
      <c r="I133" s="123" t="s">
        <v>822</v>
      </c>
      <c r="J133" s="123" t="s">
        <v>740</v>
      </c>
      <c r="K133" s="125">
        <v>47</v>
      </c>
      <c r="L133" s="125" t="str">
        <f>IF(M60="E","",7)</f>
        <v/>
      </c>
      <c r="M133" s="124" t="s">
        <v>31</v>
      </c>
      <c r="N133" s="125">
        <v>0</v>
      </c>
      <c r="O133" s="153"/>
      <c r="P133" s="108"/>
      <c r="Q133" s="108"/>
    </row>
    <row r="134" spans="1:17" ht="12.75">
      <c r="A134" s="116"/>
      <c r="B134" s="138" t="s">
        <v>461</v>
      </c>
      <c r="C134" s="121" t="s">
        <v>462</v>
      </c>
      <c r="D134" s="125">
        <v>22</v>
      </c>
      <c r="E134" s="125">
        <v>0</v>
      </c>
      <c r="F134" s="123">
        <v>40943</v>
      </c>
      <c r="G134" s="123">
        <v>40943</v>
      </c>
      <c r="H134" s="125"/>
      <c r="I134" s="124"/>
      <c r="J134" s="123"/>
      <c r="K134" s="125"/>
      <c r="L134" s="125"/>
      <c r="M134" s="124" t="s">
        <v>538</v>
      </c>
      <c r="N134" s="125">
        <v>21</v>
      </c>
      <c r="O134" s="153"/>
      <c r="P134" s="108"/>
      <c r="Q134" s="108"/>
    </row>
    <row r="135" spans="1:17" ht="25.5">
      <c r="A135" s="116"/>
      <c r="B135" s="138" t="s">
        <v>453</v>
      </c>
      <c r="C135" s="121" t="s">
        <v>246</v>
      </c>
      <c r="D135" s="125">
        <v>35</v>
      </c>
      <c r="E135" s="125">
        <v>21</v>
      </c>
      <c r="F135" s="123">
        <v>40849</v>
      </c>
      <c r="G135" s="123">
        <v>40849</v>
      </c>
      <c r="H135" s="123"/>
      <c r="I135" s="123" t="s">
        <v>866</v>
      </c>
      <c r="J135" s="123" t="s">
        <v>1176</v>
      </c>
      <c r="K135" s="125">
        <v>141</v>
      </c>
      <c r="L135" s="125">
        <v>110</v>
      </c>
      <c r="M135" s="124" t="s">
        <v>62</v>
      </c>
      <c r="N135" s="125">
        <v>25</v>
      </c>
      <c r="O135" s="153"/>
      <c r="P135" s="108"/>
      <c r="Q135" s="108"/>
    </row>
    <row r="136" spans="1:17" ht="25.5">
      <c r="A136" s="116"/>
      <c r="B136" s="138" t="s">
        <v>315</v>
      </c>
      <c r="C136" s="121" t="s">
        <v>97</v>
      </c>
      <c r="D136" s="125">
        <v>54</v>
      </c>
      <c r="E136" s="125">
        <v>164</v>
      </c>
      <c r="F136" s="123" t="s">
        <v>1006</v>
      </c>
      <c r="G136" s="123" t="s">
        <v>1006</v>
      </c>
      <c r="H136" s="123"/>
      <c r="I136" s="123" t="s">
        <v>1007</v>
      </c>
      <c r="J136" s="123" t="s">
        <v>1177</v>
      </c>
      <c r="K136" s="125">
        <v>1381</v>
      </c>
      <c r="L136" s="125">
        <v>513</v>
      </c>
      <c r="M136" s="124"/>
      <c r="N136" s="125">
        <v>0</v>
      </c>
      <c r="O136" s="151"/>
      <c r="P136" s="108"/>
      <c r="Q136" s="108"/>
    </row>
    <row r="137" spans="1:17" ht="25.5">
      <c r="A137" s="116"/>
      <c r="B137" s="138" t="s">
        <v>316</v>
      </c>
      <c r="C137" s="121" t="s">
        <v>98</v>
      </c>
      <c r="D137" s="125">
        <v>38</v>
      </c>
      <c r="E137" s="125">
        <v>16</v>
      </c>
      <c r="F137" s="123" t="s">
        <v>1006</v>
      </c>
      <c r="G137" s="123" t="s">
        <v>1006</v>
      </c>
      <c r="H137" s="123"/>
      <c r="I137" s="123" t="s">
        <v>1007</v>
      </c>
      <c r="J137" s="123" t="s">
        <v>1178</v>
      </c>
      <c r="K137" s="125">
        <v>1129</v>
      </c>
      <c r="L137" s="125">
        <v>424</v>
      </c>
      <c r="M137" s="139" t="s">
        <v>551</v>
      </c>
      <c r="N137" s="125">
        <v>43</v>
      </c>
      <c r="O137" s="153"/>
      <c r="P137" s="108"/>
      <c r="Q137" s="108"/>
    </row>
    <row r="138" spans="1:17" ht="25.5">
      <c r="A138" s="116"/>
      <c r="B138" s="138" t="s">
        <v>482</v>
      </c>
      <c r="C138" s="121" t="s">
        <v>483</v>
      </c>
      <c r="D138" s="125">
        <v>36</v>
      </c>
      <c r="E138" s="125">
        <v>25</v>
      </c>
      <c r="F138" s="143">
        <v>41003</v>
      </c>
      <c r="G138" s="123">
        <v>41003</v>
      </c>
      <c r="H138" s="123"/>
      <c r="I138" s="123" t="s">
        <v>868</v>
      </c>
      <c r="J138" s="123" t="s">
        <v>1179</v>
      </c>
      <c r="K138" s="125">
        <v>264</v>
      </c>
      <c r="L138" s="125">
        <v>239</v>
      </c>
      <c r="M138" s="139" t="s">
        <v>62</v>
      </c>
      <c r="N138" s="125">
        <v>10</v>
      </c>
      <c r="O138" s="153"/>
      <c r="P138" s="108"/>
      <c r="Q138" s="108"/>
    </row>
    <row r="139" spans="1:17" s="109" customFormat="1" ht="12.75">
      <c r="A139" s="116"/>
      <c r="B139" s="138" t="s">
        <v>317</v>
      </c>
      <c r="C139" s="121" t="s">
        <v>186</v>
      </c>
      <c r="D139" s="125">
        <v>0</v>
      </c>
      <c r="E139" s="125">
        <v>2</v>
      </c>
      <c r="F139" s="143"/>
      <c r="G139" s="123"/>
      <c r="H139" s="143"/>
      <c r="I139" s="123"/>
      <c r="J139" s="123"/>
      <c r="K139" s="125"/>
      <c r="L139" s="125"/>
      <c r="M139" s="139" t="s">
        <v>540</v>
      </c>
      <c r="N139" s="125">
        <v>5</v>
      </c>
      <c r="O139" s="153"/>
    </row>
    <row r="140" spans="1:17" ht="25.5">
      <c r="A140" s="116"/>
      <c r="B140" s="138" t="s">
        <v>318</v>
      </c>
      <c r="C140" s="121" t="s">
        <v>187</v>
      </c>
      <c r="D140" s="125">
        <v>10</v>
      </c>
      <c r="E140" s="125">
        <v>1</v>
      </c>
      <c r="F140" s="123" t="s">
        <v>1023</v>
      </c>
      <c r="G140" s="123">
        <v>39967</v>
      </c>
      <c r="H140" s="123"/>
      <c r="I140" s="123" t="s">
        <v>793</v>
      </c>
      <c r="J140" s="123" t="s">
        <v>1180</v>
      </c>
      <c r="K140" s="125">
        <v>74</v>
      </c>
      <c r="L140" s="125">
        <v>10</v>
      </c>
      <c r="M140" s="124" t="s">
        <v>40</v>
      </c>
      <c r="N140" s="125">
        <v>11</v>
      </c>
      <c r="O140" s="153"/>
      <c r="P140" s="108"/>
      <c r="Q140" s="108"/>
    </row>
    <row r="141" spans="1:17" ht="12.75">
      <c r="A141" s="116"/>
      <c r="B141" s="138" t="s">
        <v>319</v>
      </c>
      <c r="C141" s="121" t="s">
        <v>99</v>
      </c>
      <c r="D141" s="125">
        <v>15</v>
      </c>
      <c r="E141" s="125">
        <v>0</v>
      </c>
      <c r="F141" s="143"/>
      <c r="G141" s="123"/>
      <c r="H141" s="143"/>
      <c r="I141" s="123"/>
      <c r="J141" s="123"/>
      <c r="K141" s="125"/>
      <c r="L141" s="125"/>
      <c r="M141" s="124" t="s">
        <v>540</v>
      </c>
      <c r="N141" s="125">
        <v>20</v>
      </c>
      <c r="O141" s="153"/>
      <c r="P141" s="108"/>
      <c r="Q141" s="108"/>
    </row>
    <row r="142" spans="1:17" s="109" customFormat="1" ht="25.5">
      <c r="A142" s="116"/>
      <c r="B142" s="138" t="s">
        <v>410</v>
      </c>
      <c r="C142" s="121" t="s">
        <v>100</v>
      </c>
      <c r="D142" s="125">
        <v>0</v>
      </c>
      <c r="E142" s="125">
        <v>6</v>
      </c>
      <c r="F142" s="143">
        <v>40331</v>
      </c>
      <c r="G142" s="123">
        <v>40331</v>
      </c>
      <c r="H142" s="123"/>
      <c r="I142" s="123" t="s">
        <v>869</v>
      </c>
      <c r="J142" s="123" t="s">
        <v>1181</v>
      </c>
      <c r="K142" s="125">
        <v>82</v>
      </c>
      <c r="L142" s="125"/>
      <c r="M142" s="139" t="s">
        <v>31</v>
      </c>
      <c r="N142" s="125">
        <v>0</v>
      </c>
      <c r="O142" s="153"/>
    </row>
    <row r="143" spans="1:17" ht="25.5">
      <c r="A143" s="116"/>
      <c r="B143" s="138" t="s">
        <v>320</v>
      </c>
      <c r="C143" s="121" t="s">
        <v>101</v>
      </c>
      <c r="D143" s="125">
        <v>0</v>
      </c>
      <c r="E143" s="125">
        <v>263</v>
      </c>
      <c r="F143" s="123" t="s">
        <v>1024</v>
      </c>
      <c r="G143" s="123">
        <v>40138</v>
      </c>
      <c r="H143" s="123"/>
      <c r="I143" s="123" t="s">
        <v>780</v>
      </c>
      <c r="J143" s="123" t="s">
        <v>1182</v>
      </c>
      <c r="K143" s="125">
        <v>803</v>
      </c>
      <c r="L143" s="125" t="str">
        <f>IF(M60="E","",368)</f>
        <v/>
      </c>
      <c r="M143" s="124" t="s">
        <v>31</v>
      </c>
      <c r="N143" s="125">
        <v>0</v>
      </c>
      <c r="O143" s="153"/>
      <c r="P143" s="108"/>
      <c r="Q143" s="108"/>
    </row>
    <row r="144" spans="1:17" ht="25.5">
      <c r="A144" s="116"/>
      <c r="B144" s="138" t="s">
        <v>494</v>
      </c>
      <c r="C144" s="121" t="s">
        <v>495</v>
      </c>
      <c r="D144" s="125">
        <v>12</v>
      </c>
      <c r="E144" s="125">
        <v>10</v>
      </c>
      <c r="F144" s="123">
        <v>40975</v>
      </c>
      <c r="G144" s="123">
        <v>40975</v>
      </c>
      <c r="H144" s="123"/>
      <c r="I144" s="123" t="s">
        <v>870</v>
      </c>
      <c r="J144" s="123" t="s">
        <v>1183</v>
      </c>
      <c r="K144" s="125">
        <v>44</v>
      </c>
      <c r="L144" s="125">
        <v>20</v>
      </c>
      <c r="M144" s="139" t="s">
        <v>62</v>
      </c>
      <c r="N144" s="125">
        <v>6</v>
      </c>
      <c r="O144" s="153"/>
      <c r="P144" s="108"/>
      <c r="Q144" s="108"/>
    </row>
    <row r="145" spans="1:17" ht="25.5">
      <c r="A145" s="116"/>
      <c r="B145" s="138" t="s">
        <v>321</v>
      </c>
      <c r="C145" s="121" t="s">
        <v>102</v>
      </c>
      <c r="D145" s="125">
        <v>19</v>
      </c>
      <c r="E145" s="125">
        <v>9</v>
      </c>
      <c r="F145" s="123">
        <v>40082</v>
      </c>
      <c r="G145" s="123">
        <v>40082</v>
      </c>
      <c r="H145" s="123"/>
      <c r="I145" s="123" t="s">
        <v>871</v>
      </c>
      <c r="J145" s="123" t="s">
        <v>1184</v>
      </c>
      <c r="K145" s="125">
        <v>172</v>
      </c>
      <c r="L145" s="125">
        <v>6</v>
      </c>
      <c r="M145" s="124" t="s">
        <v>40</v>
      </c>
      <c r="N145" s="125">
        <v>20</v>
      </c>
      <c r="O145" s="153"/>
      <c r="P145" s="108"/>
      <c r="Q145" s="108"/>
    </row>
    <row r="146" spans="1:17" s="109" customFormat="1" ht="25.5">
      <c r="A146" s="116"/>
      <c r="B146" s="138" t="s">
        <v>322</v>
      </c>
      <c r="C146" s="121" t="s">
        <v>103</v>
      </c>
      <c r="D146" s="125">
        <v>0</v>
      </c>
      <c r="E146" s="125">
        <v>59</v>
      </c>
      <c r="F146" s="123" t="s">
        <v>982</v>
      </c>
      <c r="G146" s="123" t="s">
        <v>982</v>
      </c>
      <c r="H146" s="123"/>
      <c r="I146" s="123" t="s">
        <v>779</v>
      </c>
      <c r="J146" s="123" t="s">
        <v>752</v>
      </c>
      <c r="K146" s="125">
        <v>294</v>
      </c>
      <c r="L146" s="125" t="str">
        <f>IF(M60="E","",167)</f>
        <v/>
      </c>
      <c r="M146" s="124" t="s">
        <v>31</v>
      </c>
      <c r="N146" s="125">
        <v>0</v>
      </c>
      <c r="O146" s="153"/>
    </row>
    <row r="147" spans="1:17" ht="25.5">
      <c r="A147" s="116"/>
      <c r="B147" s="138" t="s">
        <v>323</v>
      </c>
      <c r="C147" s="121" t="s">
        <v>104</v>
      </c>
      <c r="D147" s="125">
        <v>0</v>
      </c>
      <c r="E147" s="125">
        <v>7</v>
      </c>
      <c r="F147" s="123">
        <v>39585</v>
      </c>
      <c r="G147" s="123">
        <v>39585</v>
      </c>
      <c r="H147" s="123"/>
      <c r="I147" s="123" t="s">
        <v>872</v>
      </c>
      <c r="J147" s="123" t="s">
        <v>1185</v>
      </c>
      <c r="K147" s="125">
        <v>29</v>
      </c>
      <c r="L147" s="125" t="str">
        <f>IF(M60="E","",12)</f>
        <v/>
      </c>
      <c r="M147" s="124" t="s">
        <v>31</v>
      </c>
      <c r="N147" s="125">
        <v>0</v>
      </c>
      <c r="O147" s="153"/>
      <c r="P147" s="108"/>
      <c r="Q147" s="108"/>
    </row>
    <row r="148" spans="1:17" ht="25.5">
      <c r="A148" s="116"/>
      <c r="B148" s="138" t="s">
        <v>324</v>
      </c>
      <c r="C148" s="121" t="s">
        <v>105</v>
      </c>
      <c r="D148" s="125">
        <v>0</v>
      </c>
      <c r="E148" s="125">
        <v>7</v>
      </c>
      <c r="F148" s="123">
        <v>39907</v>
      </c>
      <c r="G148" s="123">
        <v>39907</v>
      </c>
      <c r="H148" s="123"/>
      <c r="I148" s="123" t="s">
        <v>873</v>
      </c>
      <c r="J148" s="123" t="s">
        <v>1186</v>
      </c>
      <c r="K148" s="125">
        <v>51</v>
      </c>
      <c r="L148" s="125" t="str">
        <f>IF(M60="E","",32)</f>
        <v/>
      </c>
      <c r="M148" s="124" t="s">
        <v>31</v>
      </c>
      <c r="N148" s="125">
        <v>0</v>
      </c>
      <c r="O148" s="153"/>
      <c r="P148" s="108"/>
      <c r="Q148" s="108"/>
    </row>
    <row r="149" spans="1:17" ht="25.5">
      <c r="A149" s="116"/>
      <c r="B149" s="138" t="s">
        <v>325</v>
      </c>
      <c r="C149" s="121" t="s">
        <v>106</v>
      </c>
      <c r="D149" s="125">
        <v>0</v>
      </c>
      <c r="E149" s="125">
        <v>4</v>
      </c>
      <c r="F149" s="123">
        <v>39851</v>
      </c>
      <c r="G149" s="123">
        <v>39851</v>
      </c>
      <c r="H149" s="123"/>
      <c r="I149" s="123" t="s">
        <v>874</v>
      </c>
      <c r="J149" s="123" t="s">
        <v>753</v>
      </c>
      <c r="K149" s="125">
        <v>84</v>
      </c>
      <c r="L149" s="125" t="str">
        <f>IF(M60="E","",64)</f>
        <v/>
      </c>
      <c r="M149" s="124" t="s">
        <v>31</v>
      </c>
      <c r="N149" s="125">
        <v>0</v>
      </c>
      <c r="O149" s="153"/>
      <c r="P149" s="108"/>
      <c r="Q149" s="108"/>
    </row>
    <row r="150" spans="1:17" ht="25.5">
      <c r="A150" s="116"/>
      <c r="B150" s="138" t="s">
        <v>326</v>
      </c>
      <c r="C150" s="121" t="s">
        <v>107</v>
      </c>
      <c r="D150" s="125">
        <v>0</v>
      </c>
      <c r="E150" s="125">
        <v>4</v>
      </c>
      <c r="F150" s="123">
        <v>39991</v>
      </c>
      <c r="G150" s="123">
        <v>39991</v>
      </c>
      <c r="H150" s="123"/>
      <c r="I150" s="123" t="s">
        <v>847</v>
      </c>
      <c r="J150" s="123" t="s">
        <v>1187</v>
      </c>
      <c r="K150" s="125">
        <v>22</v>
      </c>
      <c r="L150" s="125" t="str">
        <f>IF(M60="E","",11)</f>
        <v/>
      </c>
      <c r="M150" s="124" t="s">
        <v>31</v>
      </c>
      <c r="N150" s="125">
        <v>0</v>
      </c>
      <c r="O150" s="153"/>
      <c r="P150" s="108"/>
      <c r="Q150" s="108"/>
    </row>
    <row r="151" spans="1:17" ht="25.5">
      <c r="A151" s="116"/>
      <c r="B151" s="138" t="s">
        <v>327</v>
      </c>
      <c r="C151" s="121" t="s">
        <v>758</v>
      </c>
      <c r="D151" s="125">
        <v>7</v>
      </c>
      <c r="E151" s="125">
        <v>0</v>
      </c>
      <c r="F151" s="143"/>
      <c r="G151" s="123"/>
      <c r="H151" s="143"/>
      <c r="I151" s="123"/>
      <c r="J151" s="123"/>
      <c r="K151" s="125"/>
      <c r="L151" s="125"/>
      <c r="M151" s="124" t="s">
        <v>540</v>
      </c>
      <c r="N151" s="125">
        <v>11</v>
      </c>
      <c r="O151" s="153"/>
      <c r="P151" s="108"/>
      <c r="Q151" s="108"/>
    </row>
    <row r="152" spans="1:17" ht="25.5">
      <c r="A152" s="116"/>
      <c r="B152" s="138" t="s">
        <v>328</v>
      </c>
      <c r="C152" s="121" t="s">
        <v>108</v>
      </c>
      <c r="D152" s="125">
        <v>20</v>
      </c>
      <c r="E152" s="125">
        <v>18</v>
      </c>
      <c r="F152" s="123">
        <v>40859</v>
      </c>
      <c r="G152" s="123">
        <v>40859</v>
      </c>
      <c r="H152" s="123"/>
      <c r="I152" s="123" t="s">
        <v>813</v>
      </c>
      <c r="J152" s="123" t="s">
        <v>1188</v>
      </c>
      <c r="K152" s="125">
        <v>43</v>
      </c>
      <c r="L152" s="125">
        <v>2</v>
      </c>
      <c r="M152" s="124" t="s">
        <v>40</v>
      </c>
      <c r="N152" s="125">
        <v>17</v>
      </c>
      <c r="O152" s="153"/>
      <c r="P152" s="108"/>
      <c r="Q152" s="108"/>
    </row>
    <row r="153" spans="1:17" ht="25.5">
      <c r="A153" s="116"/>
      <c r="B153" s="138" t="s">
        <v>329</v>
      </c>
      <c r="C153" s="121" t="s">
        <v>109</v>
      </c>
      <c r="D153" s="125">
        <v>0</v>
      </c>
      <c r="E153" s="125">
        <v>9</v>
      </c>
      <c r="F153" s="123">
        <v>39802</v>
      </c>
      <c r="G153" s="123">
        <v>39802</v>
      </c>
      <c r="H153" s="123"/>
      <c r="I153" s="123">
        <v>40037</v>
      </c>
      <c r="J153" s="123" t="s">
        <v>1189</v>
      </c>
      <c r="K153" s="125"/>
      <c r="L153" s="125"/>
      <c r="M153" s="124" t="s">
        <v>31</v>
      </c>
      <c r="N153" s="125">
        <v>0</v>
      </c>
      <c r="O153" s="153"/>
      <c r="P153" s="108"/>
      <c r="Q153" s="108"/>
    </row>
    <row r="154" spans="1:17" ht="25.5">
      <c r="A154" s="116"/>
      <c r="B154" s="138" t="s">
        <v>713</v>
      </c>
      <c r="C154" s="121" t="s">
        <v>741</v>
      </c>
      <c r="D154" s="125">
        <v>4</v>
      </c>
      <c r="E154" s="125">
        <v>7</v>
      </c>
      <c r="F154" s="123">
        <v>40838</v>
      </c>
      <c r="G154" s="123">
        <v>40838</v>
      </c>
      <c r="H154" s="123"/>
      <c r="I154" s="123" t="s">
        <v>867</v>
      </c>
      <c r="J154" s="123">
        <v>41430</v>
      </c>
      <c r="K154" s="125">
        <v>10</v>
      </c>
      <c r="L154" s="125">
        <v>1</v>
      </c>
      <c r="M154" s="124"/>
      <c r="N154" s="125">
        <v>0</v>
      </c>
      <c r="O154" s="153"/>
      <c r="P154" s="108"/>
      <c r="Q154" s="108"/>
    </row>
    <row r="155" spans="1:17" ht="25.5">
      <c r="A155" s="116"/>
      <c r="B155" s="138" t="s">
        <v>330</v>
      </c>
      <c r="C155" s="121" t="s">
        <v>188</v>
      </c>
      <c r="D155" s="125">
        <v>0</v>
      </c>
      <c r="E155" s="125">
        <v>5</v>
      </c>
      <c r="F155" s="123">
        <v>39641</v>
      </c>
      <c r="G155" s="123">
        <v>39641</v>
      </c>
      <c r="H155" s="123"/>
      <c r="I155" s="123" t="s">
        <v>843</v>
      </c>
      <c r="J155" s="123" t="s">
        <v>875</v>
      </c>
      <c r="K155" s="125">
        <v>19</v>
      </c>
      <c r="L155" s="125"/>
      <c r="M155" s="124" t="s">
        <v>31</v>
      </c>
      <c r="N155" s="125">
        <v>0</v>
      </c>
      <c r="O155" s="153"/>
      <c r="P155" s="108"/>
      <c r="Q155" s="108"/>
    </row>
    <row r="156" spans="1:17" ht="25.5">
      <c r="A156" s="116"/>
      <c r="B156" s="138" t="s">
        <v>405</v>
      </c>
      <c r="C156" s="121" t="s">
        <v>110</v>
      </c>
      <c r="D156" s="125">
        <v>63</v>
      </c>
      <c r="E156" s="125">
        <v>53</v>
      </c>
      <c r="F156" s="123" t="s">
        <v>1025</v>
      </c>
      <c r="G156" s="123">
        <v>40502</v>
      </c>
      <c r="H156" s="123"/>
      <c r="I156" s="123" t="s">
        <v>876</v>
      </c>
      <c r="J156" s="123" t="s">
        <v>1190</v>
      </c>
      <c r="K156" s="125">
        <v>655</v>
      </c>
      <c r="L156" s="125">
        <v>5</v>
      </c>
      <c r="M156" s="124" t="s">
        <v>40</v>
      </c>
      <c r="N156" s="125">
        <v>214</v>
      </c>
      <c r="O156" s="153"/>
      <c r="P156" s="108"/>
      <c r="Q156" s="108"/>
    </row>
    <row r="157" spans="1:17" ht="25.5">
      <c r="A157" s="116"/>
      <c r="B157" s="138" t="s">
        <v>331</v>
      </c>
      <c r="C157" s="121" t="s">
        <v>111</v>
      </c>
      <c r="D157" s="125">
        <v>0</v>
      </c>
      <c r="E157" s="125">
        <v>25</v>
      </c>
      <c r="F157" s="123">
        <v>40138</v>
      </c>
      <c r="G157" s="123">
        <v>40138</v>
      </c>
      <c r="H157" s="123"/>
      <c r="I157" s="123" t="s">
        <v>877</v>
      </c>
      <c r="J157" s="123" t="s">
        <v>1191</v>
      </c>
      <c r="K157" s="125">
        <v>87</v>
      </c>
      <c r="L157" s="125">
        <v>5</v>
      </c>
      <c r="M157" s="139" t="s">
        <v>40</v>
      </c>
      <c r="N157" s="125">
        <v>2</v>
      </c>
      <c r="O157" s="153"/>
      <c r="P157" s="108"/>
      <c r="Q157" s="108"/>
    </row>
    <row r="158" spans="1:17" ht="25.5">
      <c r="A158" s="116"/>
      <c r="B158" s="138" t="s">
        <v>443</v>
      </c>
      <c r="C158" s="121" t="s">
        <v>230</v>
      </c>
      <c r="D158" s="125">
        <v>14</v>
      </c>
      <c r="E158" s="125">
        <v>0</v>
      </c>
      <c r="F158" s="123" t="s">
        <v>1026</v>
      </c>
      <c r="G158" s="123" t="s">
        <v>1026</v>
      </c>
      <c r="H158" s="123" t="s">
        <v>878</v>
      </c>
      <c r="I158" s="123" t="s">
        <v>984</v>
      </c>
      <c r="J158" s="123"/>
      <c r="K158" s="125"/>
      <c r="L158" s="125"/>
      <c r="M158" s="124" t="s">
        <v>538</v>
      </c>
      <c r="N158" s="125">
        <v>13</v>
      </c>
      <c r="O158" s="151"/>
      <c r="P158" s="108"/>
      <c r="Q158" s="108"/>
    </row>
    <row r="159" spans="1:17" ht="25.5">
      <c r="A159" s="116"/>
      <c r="B159" s="138" t="s">
        <v>418</v>
      </c>
      <c r="C159" s="121" t="s">
        <v>776</v>
      </c>
      <c r="D159" s="125">
        <v>2</v>
      </c>
      <c r="E159" s="125">
        <v>0</v>
      </c>
      <c r="F159" s="123">
        <v>41486</v>
      </c>
      <c r="G159" s="123">
        <v>41486</v>
      </c>
      <c r="H159" s="143"/>
      <c r="I159" s="123"/>
      <c r="J159" s="123"/>
      <c r="K159" s="125"/>
      <c r="L159" s="125"/>
      <c r="M159" s="124" t="s">
        <v>538</v>
      </c>
      <c r="N159" s="125">
        <v>3</v>
      </c>
      <c r="O159" s="151"/>
      <c r="P159" s="108"/>
      <c r="Q159" s="108"/>
    </row>
    <row r="160" spans="1:17" s="109" customFormat="1" ht="25.5">
      <c r="A160" s="116"/>
      <c r="B160" s="138" t="s">
        <v>448</v>
      </c>
      <c r="C160" s="121" t="s">
        <v>241</v>
      </c>
      <c r="D160" s="125">
        <v>6</v>
      </c>
      <c r="E160" s="125">
        <v>0</v>
      </c>
      <c r="F160" s="123" t="s">
        <v>979</v>
      </c>
      <c r="G160" s="123" t="s">
        <v>979</v>
      </c>
      <c r="H160" s="123"/>
      <c r="I160" s="123" t="s">
        <v>786</v>
      </c>
      <c r="J160" s="123" t="s">
        <v>879</v>
      </c>
      <c r="K160" s="125">
        <v>63</v>
      </c>
      <c r="L160" s="125">
        <v>3</v>
      </c>
      <c r="M160" s="124" t="s">
        <v>40</v>
      </c>
      <c r="N160" s="125">
        <v>11</v>
      </c>
      <c r="O160" s="153"/>
    </row>
    <row r="161" spans="1:17" ht="25.5">
      <c r="A161" s="116"/>
      <c r="B161" s="138" t="s">
        <v>332</v>
      </c>
      <c r="C161" s="121" t="s">
        <v>189</v>
      </c>
      <c r="D161" s="125">
        <v>24</v>
      </c>
      <c r="E161" s="125">
        <v>40</v>
      </c>
      <c r="F161" s="123">
        <v>41227</v>
      </c>
      <c r="G161" s="123">
        <v>41227</v>
      </c>
      <c r="H161" s="123"/>
      <c r="I161" s="123" t="s">
        <v>867</v>
      </c>
      <c r="J161" s="123" t="s">
        <v>1192</v>
      </c>
      <c r="K161" s="125">
        <v>69</v>
      </c>
      <c r="L161" s="125">
        <v>7</v>
      </c>
      <c r="M161" s="139" t="s">
        <v>40</v>
      </c>
      <c r="N161" s="125">
        <v>10</v>
      </c>
      <c r="O161" s="153"/>
      <c r="P161" s="108"/>
      <c r="Q161" s="108"/>
    </row>
    <row r="162" spans="1:17" ht="12.75">
      <c r="A162" s="116"/>
      <c r="B162" s="138" t="s">
        <v>707</v>
      </c>
      <c r="C162" s="121" t="s">
        <v>742</v>
      </c>
      <c r="D162" s="125">
        <v>14</v>
      </c>
      <c r="E162" s="125">
        <v>0</v>
      </c>
      <c r="F162" s="123" t="s">
        <v>783</v>
      </c>
      <c r="G162" s="123" t="s">
        <v>783</v>
      </c>
      <c r="H162" s="123"/>
      <c r="I162" s="123"/>
      <c r="J162" s="123"/>
      <c r="K162" s="125"/>
      <c r="L162" s="125"/>
      <c r="M162" s="124"/>
      <c r="N162" s="125">
        <v>13</v>
      </c>
      <c r="O162" s="151"/>
      <c r="P162" s="108"/>
      <c r="Q162" s="108"/>
    </row>
    <row r="163" spans="1:17" ht="25.5">
      <c r="A163" s="116"/>
      <c r="B163" s="138" t="s">
        <v>333</v>
      </c>
      <c r="C163" s="121" t="s">
        <v>759</v>
      </c>
      <c r="D163" s="125">
        <v>20</v>
      </c>
      <c r="E163" s="125">
        <v>0</v>
      </c>
      <c r="F163" s="123">
        <v>40966</v>
      </c>
      <c r="G163" s="123">
        <v>40966</v>
      </c>
      <c r="H163" s="123"/>
      <c r="I163" s="123" t="s">
        <v>782</v>
      </c>
      <c r="J163" s="123" t="s">
        <v>1193</v>
      </c>
      <c r="K163" s="125">
        <v>7</v>
      </c>
      <c r="L163" s="125">
        <v>7</v>
      </c>
      <c r="M163" s="139" t="s">
        <v>502</v>
      </c>
      <c r="N163" s="125">
        <v>25</v>
      </c>
      <c r="O163" s="153"/>
      <c r="P163" s="108"/>
      <c r="Q163" s="108"/>
    </row>
    <row r="164" spans="1:17" ht="25.5">
      <c r="A164" s="116"/>
      <c r="B164" s="138" t="s">
        <v>416</v>
      </c>
      <c r="C164" s="121" t="s">
        <v>112</v>
      </c>
      <c r="D164" s="125">
        <v>1</v>
      </c>
      <c r="E164" s="125">
        <v>1</v>
      </c>
      <c r="F164" s="123">
        <v>40331</v>
      </c>
      <c r="G164" s="123">
        <v>40331</v>
      </c>
      <c r="H164" s="123"/>
      <c r="I164" s="123" t="s">
        <v>785</v>
      </c>
      <c r="J164" s="123" t="s">
        <v>1194</v>
      </c>
      <c r="K164" s="125">
        <v>120</v>
      </c>
      <c r="L164" s="125">
        <v>81</v>
      </c>
      <c r="M164" s="124" t="s">
        <v>62</v>
      </c>
      <c r="N164" s="125">
        <v>1</v>
      </c>
      <c r="O164" s="153"/>
      <c r="P164" s="108"/>
      <c r="Q164" s="108"/>
    </row>
    <row r="165" spans="1:17" ht="25.5">
      <c r="A165" s="116"/>
      <c r="B165" s="138" t="s">
        <v>430</v>
      </c>
      <c r="C165" s="121" t="s">
        <v>216</v>
      </c>
      <c r="D165" s="125">
        <v>3</v>
      </c>
      <c r="E165" s="125">
        <v>35</v>
      </c>
      <c r="F165" s="123" t="s">
        <v>1006</v>
      </c>
      <c r="G165" s="123" t="s">
        <v>1006</v>
      </c>
      <c r="H165" s="123"/>
      <c r="I165" s="123" t="s">
        <v>880</v>
      </c>
      <c r="J165" s="123" t="s">
        <v>1051</v>
      </c>
      <c r="K165" s="125">
        <v>1398</v>
      </c>
      <c r="L165" s="125">
        <v>1246</v>
      </c>
      <c r="M165" s="139" t="s">
        <v>62</v>
      </c>
      <c r="N165" s="125">
        <v>3</v>
      </c>
      <c r="O165" s="151"/>
      <c r="P165" s="108"/>
      <c r="Q165" s="108"/>
    </row>
    <row r="166" spans="1:17" ht="25.5">
      <c r="A166" s="116"/>
      <c r="B166" s="138" t="s">
        <v>447</v>
      </c>
      <c r="C166" s="121" t="s">
        <v>240</v>
      </c>
      <c r="D166" s="125">
        <v>5</v>
      </c>
      <c r="E166" s="125">
        <v>3</v>
      </c>
      <c r="F166" s="123" t="s">
        <v>881</v>
      </c>
      <c r="G166" s="123" t="s">
        <v>881</v>
      </c>
      <c r="H166" s="123"/>
      <c r="I166" s="123" t="s">
        <v>791</v>
      </c>
      <c r="J166" s="123" t="s">
        <v>1052</v>
      </c>
      <c r="K166" s="125">
        <v>86</v>
      </c>
      <c r="L166" s="125">
        <v>64</v>
      </c>
      <c r="M166" s="124" t="s">
        <v>62</v>
      </c>
      <c r="N166" s="125">
        <v>5</v>
      </c>
      <c r="O166" s="151"/>
      <c r="P166" s="108"/>
      <c r="Q166" s="108"/>
    </row>
    <row r="167" spans="1:17" ht="12.75">
      <c r="A167" s="116"/>
      <c r="B167" s="138" t="s">
        <v>334</v>
      </c>
      <c r="C167" s="121" t="s">
        <v>113</v>
      </c>
      <c r="D167" s="127">
        <v>0</v>
      </c>
      <c r="E167" s="127">
        <v>1</v>
      </c>
      <c r="F167" s="123" t="s">
        <v>882</v>
      </c>
      <c r="G167" s="123" t="s">
        <v>882</v>
      </c>
      <c r="H167" s="123" t="s">
        <v>824</v>
      </c>
      <c r="I167" s="123"/>
      <c r="J167" s="123"/>
      <c r="K167" s="127"/>
      <c r="L167" s="127"/>
      <c r="M167" s="124" t="s">
        <v>31</v>
      </c>
      <c r="N167" s="127">
        <v>0</v>
      </c>
      <c r="O167" s="151"/>
      <c r="P167" s="108"/>
      <c r="Q167" s="108"/>
    </row>
    <row r="168" spans="1:17" ht="25.5">
      <c r="A168" s="116"/>
      <c r="B168" s="138" t="s">
        <v>335</v>
      </c>
      <c r="C168" s="121" t="s">
        <v>114</v>
      </c>
      <c r="D168" s="125">
        <v>34</v>
      </c>
      <c r="E168" s="125">
        <v>0</v>
      </c>
      <c r="F168" s="123" t="s">
        <v>1027</v>
      </c>
      <c r="G168" s="123">
        <v>40201</v>
      </c>
      <c r="H168" s="123"/>
      <c r="I168" s="123" t="s">
        <v>883</v>
      </c>
      <c r="J168" s="123" t="s">
        <v>1054</v>
      </c>
      <c r="K168" s="125">
        <v>127</v>
      </c>
      <c r="L168" s="125">
        <v>4</v>
      </c>
      <c r="M168" s="124" t="s">
        <v>40</v>
      </c>
      <c r="N168" s="125">
        <v>30</v>
      </c>
      <c r="O168" s="153"/>
      <c r="P168" s="108"/>
      <c r="Q168" s="108"/>
    </row>
    <row r="169" spans="1:17" ht="25.5">
      <c r="A169" s="116"/>
      <c r="B169" s="138" t="s">
        <v>336</v>
      </c>
      <c r="C169" s="121" t="s">
        <v>115</v>
      </c>
      <c r="D169" s="125">
        <v>0</v>
      </c>
      <c r="E169" s="125">
        <v>10</v>
      </c>
      <c r="F169" s="143">
        <v>40275</v>
      </c>
      <c r="G169" s="123">
        <v>40275</v>
      </c>
      <c r="H169" s="123"/>
      <c r="I169" s="123" t="s">
        <v>880</v>
      </c>
      <c r="J169" s="123" t="s">
        <v>1053</v>
      </c>
      <c r="K169" s="125">
        <v>167</v>
      </c>
      <c r="L169" s="125"/>
      <c r="M169" s="139" t="s">
        <v>31</v>
      </c>
      <c r="N169" s="125">
        <v>0</v>
      </c>
      <c r="O169" s="153"/>
      <c r="P169" s="108"/>
      <c r="Q169" s="108"/>
    </row>
    <row r="170" spans="1:17" ht="25.5">
      <c r="A170" s="116"/>
      <c r="B170" s="138" t="s">
        <v>337</v>
      </c>
      <c r="C170" s="121" t="s">
        <v>116</v>
      </c>
      <c r="D170" s="125">
        <v>0</v>
      </c>
      <c r="E170" s="125">
        <v>21</v>
      </c>
      <c r="F170" s="143">
        <v>40275</v>
      </c>
      <c r="G170" s="123">
        <v>40275</v>
      </c>
      <c r="H170" s="123"/>
      <c r="I170" s="123" t="s">
        <v>795</v>
      </c>
      <c r="J170" s="123" t="s">
        <v>1055</v>
      </c>
      <c r="K170" s="125">
        <v>45</v>
      </c>
      <c r="L170" s="125"/>
      <c r="M170" s="139" t="s">
        <v>31</v>
      </c>
      <c r="N170" s="125">
        <v>0</v>
      </c>
      <c r="O170" s="153"/>
      <c r="P170" s="108"/>
      <c r="Q170" s="108"/>
    </row>
    <row r="171" spans="1:17" ht="25.5">
      <c r="A171" s="116"/>
      <c r="B171" s="138" t="s">
        <v>474</v>
      </c>
      <c r="C171" s="121" t="s">
        <v>475</v>
      </c>
      <c r="D171" s="125">
        <v>82</v>
      </c>
      <c r="E171" s="125">
        <v>20</v>
      </c>
      <c r="F171" s="143">
        <v>40929</v>
      </c>
      <c r="G171" s="123">
        <v>40929</v>
      </c>
      <c r="H171" s="123"/>
      <c r="I171" s="123" t="s">
        <v>856</v>
      </c>
      <c r="J171" s="123" t="s">
        <v>1056</v>
      </c>
      <c r="K171" s="125">
        <v>24</v>
      </c>
      <c r="L171" s="125">
        <v>2</v>
      </c>
      <c r="M171" s="124" t="s">
        <v>40</v>
      </c>
      <c r="N171" s="125">
        <v>79</v>
      </c>
      <c r="O171" s="153"/>
      <c r="P171" s="108"/>
      <c r="Q171" s="108"/>
    </row>
    <row r="172" spans="1:17" ht="25.5">
      <c r="A172" s="116"/>
      <c r="B172" s="138" t="s">
        <v>338</v>
      </c>
      <c r="C172" s="121" t="s">
        <v>117</v>
      </c>
      <c r="D172" s="125">
        <v>0</v>
      </c>
      <c r="E172" s="125">
        <v>232</v>
      </c>
      <c r="F172" s="123" t="s">
        <v>1028</v>
      </c>
      <c r="G172" s="123">
        <v>40551</v>
      </c>
      <c r="H172" s="123"/>
      <c r="I172" s="123" t="s">
        <v>830</v>
      </c>
      <c r="J172" s="123" t="s">
        <v>1057</v>
      </c>
      <c r="K172" s="125">
        <v>1590</v>
      </c>
      <c r="L172" s="125" t="str">
        <f>IF(M60="E","",866)</f>
        <v/>
      </c>
      <c r="M172" s="124" t="s">
        <v>31</v>
      </c>
      <c r="N172" s="125">
        <v>0</v>
      </c>
      <c r="O172" s="153"/>
      <c r="P172" s="108"/>
      <c r="Q172" s="108"/>
    </row>
    <row r="173" spans="1:17" ht="25.5">
      <c r="A173" s="116"/>
      <c r="B173" s="138" t="s">
        <v>339</v>
      </c>
      <c r="C173" s="121" t="s">
        <v>118</v>
      </c>
      <c r="D173" s="125">
        <v>0</v>
      </c>
      <c r="E173" s="125">
        <v>193</v>
      </c>
      <c r="F173" s="123" t="s">
        <v>1006</v>
      </c>
      <c r="G173" s="123" t="s">
        <v>1006</v>
      </c>
      <c r="H173" s="123"/>
      <c r="I173" s="123" t="s">
        <v>1007</v>
      </c>
      <c r="J173" s="123" t="s">
        <v>1058</v>
      </c>
      <c r="K173" s="125">
        <v>8680</v>
      </c>
      <c r="L173" s="125" t="str">
        <f>IF(M60="E","",5864)</f>
        <v/>
      </c>
      <c r="M173" s="124" t="s">
        <v>31</v>
      </c>
      <c r="N173" s="125">
        <v>0</v>
      </c>
      <c r="O173" s="153"/>
      <c r="P173" s="108"/>
      <c r="Q173" s="108"/>
    </row>
    <row r="174" spans="1:17" ht="25.5">
      <c r="A174" s="116"/>
      <c r="B174" s="138" t="s">
        <v>340</v>
      </c>
      <c r="C174" s="121" t="s">
        <v>119</v>
      </c>
      <c r="D174" s="127">
        <v>0</v>
      </c>
      <c r="E174" s="127">
        <v>3297</v>
      </c>
      <c r="F174" s="123" t="s">
        <v>1006</v>
      </c>
      <c r="G174" s="123" t="s">
        <v>1006</v>
      </c>
      <c r="H174" s="123"/>
      <c r="I174" s="123" t="s">
        <v>1007</v>
      </c>
      <c r="J174" s="123" t="s">
        <v>1059</v>
      </c>
      <c r="K174" s="127">
        <v>48230</v>
      </c>
      <c r="L174" s="127" t="str">
        <f>IF(M60="E","",29443)</f>
        <v/>
      </c>
      <c r="M174" s="124" t="s">
        <v>31</v>
      </c>
      <c r="N174" s="127">
        <v>0</v>
      </c>
      <c r="O174" s="151"/>
      <c r="P174" s="108"/>
      <c r="Q174" s="108"/>
    </row>
    <row r="175" spans="1:17" ht="25.5">
      <c r="A175" s="116" t="s">
        <v>1030</v>
      </c>
      <c r="B175" s="138">
        <v>91736</v>
      </c>
      <c r="C175" s="121" t="s">
        <v>190</v>
      </c>
      <c r="D175" s="125">
        <v>49</v>
      </c>
      <c r="E175" s="125">
        <v>0</v>
      </c>
      <c r="F175" s="158" t="s">
        <v>1029</v>
      </c>
      <c r="G175" s="158" t="s">
        <v>1029</v>
      </c>
      <c r="H175" s="123" t="s">
        <v>984</v>
      </c>
      <c r="I175" s="123" t="s">
        <v>885</v>
      </c>
      <c r="J175" s="123">
        <v>41571</v>
      </c>
      <c r="K175" s="125">
        <v>32</v>
      </c>
      <c r="L175" s="125">
        <v>32</v>
      </c>
      <c r="M175" s="139" t="s">
        <v>985</v>
      </c>
      <c r="N175" s="125">
        <v>48</v>
      </c>
      <c r="O175" s="153"/>
      <c r="P175" s="108"/>
      <c r="Q175" s="108"/>
    </row>
    <row r="176" spans="1:17" ht="25.5">
      <c r="A176" s="116" t="s">
        <v>1031</v>
      </c>
      <c r="B176" s="138" t="s">
        <v>341</v>
      </c>
      <c r="C176" s="121" t="s">
        <v>191</v>
      </c>
      <c r="D176" s="125">
        <v>32</v>
      </c>
      <c r="E176" s="125">
        <v>0</v>
      </c>
      <c r="F176" s="158" t="s">
        <v>1029</v>
      </c>
      <c r="G176" s="158" t="s">
        <v>1029</v>
      </c>
      <c r="H176" s="123"/>
      <c r="I176" s="123" t="s">
        <v>886</v>
      </c>
      <c r="J176" s="123">
        <v>41579</v>
      </c>
      <c r="K176" s="125">
        <v>58</v>
      </c>
      <c r="L176" s="125">
        <v>58</v>
      </c>
      <c r="M176" s="139" t="s">
        <v>985</v>
      </c>
      <c r="N176" s="125">
        <v>44</v>
      </c>
      <c r="O176" s="153"/>
      <c r="P176" s="108"/>
      <c r="Q176" s="108"/>
    </row>
    <row r="177" spans="1:17" ht="25.5">
      <c r="A177" s="116"/>
      <c r="B177" s="138" t="s">
        <v>342</v>
      </c>
      <c r="C177" s="121" t="s">
        <v>120</v>
      </c>
      <c r="D177" s="125">
        <v>4</v>
      </c>
      <c r="E177" s="125">
        <v>399</v>
      </c>
      <c r="F177" s="123">
        <v>39985</v>
      </c>
      <c r="G177" s="123">
        <v>39985</v>
      </c>
      <c r="H177" s="123"/>
      <c r="I177" s="123">
        <v>40597</v>
      </c>
      <c r="J177" s="123" t="s">
        <v>1060</v>
      </c>
      <c r="K177" s="125">
        <v>7585</v>
      </c>
      <c r="L177" s="125">
        <v>4551</v>
      </c>
      <c r="M177" s="139" t="s">
        <v>986</v>
      </c>
      <c r="N177" s="125">
        <v>7</v>
      </c>
      <c r="O177" s="151"/>
      <c r="P177" s="108"/>
      <c r="Q177" s="108"/>
    </row>
    <row r="178" spans="1:17" ht="25.5">
      <c r="A178" s="116"/>
      <c r="B178" s="138" t="s">
        <v>457</v>
      </c>
      <c r="C178" s="121" t="s">
        <v>250</v>
      </c>
      <c r="D178" s="125">
        <v>0</v>
      </c>
      <c r="E178" s="125">
        <v>15</v>
      </c>
      <c r="F178" s="123">
        <v>40821</v>
      </c>
      <c r="G178" s="123">
        <v>40821</v>
      </c>
      <c r="H178" s="123"/>
      <c r="I178" s="123" t="s">
        <v>887</v>
      </c>
      <c r="J178" s="123" t="s">
        <v>1061</v>
      </c>
      <c r="K178" s="125">
        <v>71</v>
      </c>
      <c r="L178" s="125"/>
      <c r="M178" s="139" t="s">
        <v>31</v>
      </c>
      <c r="N178" s="125">
        <v>0</v>
      </c>
      <c r="O178" s="153"/>
      <c r="P178" s="108"/>
      <c r="Q178" s="108"/>
    </row>
    <row r="179" spans="1:17" ht="12.75">
      <c r="A179" s="116"/>
      <c r="B179" s="138" t="s">
        <v>343</v>
      </c>
      <c r="C179" s="121" t="s">
        <v>121</v>
      </c>
      <c r="D179" s="125">
        <v>0</v>
      </c>
      <c r="E179" s="125">
        <v>38</v>
      </c>
      <c r="F179" s="123">
        <v>40502</v>
      </c>
      <c r="G179" s="123">
        <v>40502</v>
      </c>
      <c r="H179" s="123"/>
      <c r="I179" s="123" t="s">
        <v>888</v>
      </c>
      <c r="J179" s="123">
        <v>41533</v>
      </c>
      <c r="K179" s="125">
        <v>266</v>
      </c>
      <c r="L179" s="125" t="str">
        <f>IF(M60="E","",159)</f>
        <v/>
      </c>
      <c r="M179" s="124" t="s">
        <v>31</v>
      </c>
      <c r="N179" s="125">
        <v>0</v>
      </c>
      <c r="O179" s="153"/>
      <c r="P179" s="108"/>
      <c r="Q179" s="108"/>
    </row>
    <row r="180" spans="1:17" s="109" customFormat="1" ht="12.75">
      <c r="A180" s="116"/>
      <c r="B180" s="138">
        <v>12158</v>
      </c>
      <c r="C180" s="156" t="s">
        <v>526</v>
      </c>
      <c r="D180" s="125">
        <v>149</v>
      </c>
      <c r="E180" s="125">
        <v>0</v>
      </c>
      <c r="F180" s="123" t="s">
        <v>889</v>
      </c>
      <c r="G180" s="123" t="s">
        <v>889</v>
      </c>
      <c r="H180" s="123"/>
      <c r="I180" s="123"/>
      <c r="J180" s="123"/>
      <c r="K180" s="125"/>
      <c r="L180" s="125"/>
      <c r="M180" s="124" t="s">
        <v>538</v>
      </c>
      <c r="N180" s="125">
        <v>162</v>
      </c>
      <c r="O180" s="150"/>
    </row>
    <row r="181" spans="1:17" ht="25.5">
      <c r="A181" s="116"/>
      <c r="B181" s="138" t="s">
        <v>454</v>
      </c>
      <c r="C181" s="121" t="s">
        <v>247</v>
      </c>
      <c r="D181" s="125">
        <v>1</v>
      </c>
      <c r="E181" s="125">
        <v>123</v>
      </c>
      <c r="F181" s="123">
        <v>40821</v>
      </c>
      <c r="G181" s="123">
        <v>40793</v>
      </c>
      <c r="H181" s="123"/>
      <c r="I181" s="123" t="s">
        <v>854</v>
      </c>
      <c r="J181" s="123" t="s">
        <v>1062</v>
      </c>
      <c r="K181" s="125">
        <v>209</v>
      </c>
      <c r="L181" s="125">
        <v>53</v>
      </c>
      <c r="M181" s="124"/>
      <c r="N181" s="125">
        <v>0</v>
      </c>
      <c r="O181" s="153"/>
      <c r="P181" s="108"/>
      <c r="Q181" s="108"/>
    </row>
    <row r="182" spans="1:17" ht="12.75">
      <c r="A182" s="116"/>
      <c r="B182" s="138" t="s">
        <v>518</v>
      </c>
      <c r="C182" s="121" t="s">
        <v>519</v>
      </c>
      <c r="D182" s="125">
        <v>107</v>
      </c>
      <c r="E182" s="125">
        <v>0</v>
      </c>
      <c r="F182" s="123">
        <v>41076</v>
      </c>
      <c r="G182" s="123">
        <v>41076</v>
      </c>
      <c r="H182" s="123"/>
      <c r="I182" s="123" t="s">
        <v>886</v>
      </c>
      <c r="J182" s="123">
        <v>41590</v>
      </c>
      <c r="K182" s="125">
        <v>225</v>
      </c>
      <c r="L182" s="125">
        <v>225</v>
      </c>
      <c r="M182" s="139" t="s">
        <v>551</v>
      </c>
      <c r="N182" s="125">
        <v>85</v>
      </c>
      <c r="O182" s="153"/>
      <c r="P182" s="108"/>
      <c r="Q182" s="108"/>
    </row>
    <row r="183" spans="1:17" ht="25.5">
      <c r="A183" s="116"/>
      <c r="B183" s="138" t="s">
        <v>344</v>
      </c>
      <c r="C183" s="121" t="s">
        <v>122</v>
      </c>
      <c r="D183" s="125">
        <v>12</v>
      </c>
      <c r="E183" s="125">
        <v>0</v>
      </c>
      <c r="F183" s="123" t="s">
        <v>1032</v>
      </c>
      <c r="G183" s="123" t="s">
        <v>1032</v>
      </c>
      <c r="H183" s="123"/>
      <c r="I183" s="123" t="s">
        <v>862</v>
      </c>
      <c r="J183" s="123" t="s">
        <v>500</v>
      </c>
      <c r="K183" s="125">
        <v>68</v>
      </c>
      <c r="L183" s="125">
        <v>2</v>
      </c>
      <c r="M183" s="124" t="s">
        <v>40</v>
      </c>
      <c r="N183" s="125">
        <v>16</v>
      </c>
      <c r="O183" s="153"/>
      <c r="P183" s="108"/>
      <c r="Q183" s="108"/>
    </row>
    <row r="184" spans="1:17" ht="25.5">
      <c r="A184" s="116"/>
      <c r="B184" s="138" t="s">
        <v>437</v>
      </c>
      <c r="C184" s="121" t="s">
        <v>224</v>
      </c>
      <c r="D184" s="125">
        <v>57</v>
      </c>
      <c r="E184" s="125">
        <v>45</v>
      </c>
      <c r="F184" s="123" t="s">
        <v>890</v>
      </c>
      <c r="G184" s="123" t="s">
        <v>890</v>
      </c>
      <c r="H184" s="123"/>
      <c r="I184" s="123" t="s">
        <v>870</v>
      </c>
      <c r="J184" s="123" t="s">
        <v>996</v>
      </c>
      <c r="K184" s="125">
        <v>519</v>
      </c>
      <c r="L184" s="125">
        <v>474</v>
      </c>
      <c r="M184" s="139" t="s">
        <v>62</v>
      </c>
      <c r="N184" s="125">
        <v>26</v>
      </c>
      <c r="O184" s="151"/>
      <c r="P184" s="108"/>
      <c r="Q184" s="108"/>
    </row>
    <row r="185" spans="1:17" ht="25.5">
      <c r="A185" s="116"/>
      <c r="B185" s="138" t="s">
        <v>438</v>
      </c>
      <c r="C185" s="121" t="s">
        <v>225</v>
      </c>
      <c r="D185" s="125">
        <v>8</v>
      </c>
      <c r="E185" s="125">
        <v>64</v>
      </c>
      <c r="F185" s="143">
        <v>40604</v>
      </c>
      <c r="G185" s="123">
        <v>40604</v>
      </c>
      <c r="H185" s="123"/>
      <c r="I185" s="123" t="s">
        <v>852</v>
      </c>
      <c r="J185" s="123" t="s">
        <v>997</v>
      </c>
      <c r="K185" s="125">
        <v>328</v>
      </c>
      <c r="L185" s="125">
        <v>264</v>
      </c>
      <c r="M185" s="124" t="s">
        <v>62</v>
      </c>
      <c r="N185" s="125">
        <v>7</v>
      </c>
      <c r="O185" s="153"/>
      <c r="P185" s="108"/>
      <c r="Q185" s="108"/>
    </row>
    <row r="186" spans="1:17" ht="25.5">
      <c r="A186" s="116"/>
      <c r="B186" s="138" t="s">
        <v>345</v>
      </c>
      <c r="C186" s="121" t="s">
        <v>123</v>
      </c>
      <c r="D186" s="125">
        <v>0</v>
      </c>
      <c r="E186" s="125">
        <v>0</v>
      </c>
      <c r="F186" s="143">
        <v>39746</v>
      </c>
      <c r="G186" s="123">
        <v>39746</v>
      </c>
      <c r="H186" s="123"/>
      <c r="I186" s="123" t="s">
        <v>891</v>
      </c>
      <c r="J186" s="123" t="s">
        <v>124</v>
      </c>
      <c r="K186" s="125">
        <v>325</v>
      </c>
      <c r="L186" s="125" t="str">
        <f>IF(M60="E","",298)</f>
        <v/>
      </c>
      <c r="M186" s="124" t="s">
        <v>31</v>
      </c>
      <c r="N186" s="125">
        <v>0</v>
      </c>
      <c r="O186" s="153"/>
      <c r="P186" s="108"/>
      <c r="Q186" s="108"/>
    </row>
    <row r="187" spans="1:17" s="109" customFormat="1" ht="25.5">
      <c r="A187" s="116"/>
      <c r="B187" s="138" t="s">
        <v>346</v>
      </c>
      <c r="C187" s="121" t="s">
        <v>125</v>
      </c>
      <c r="D187" s="125">
        <v>0</v>
      </c>
      <c r="E187" s="125">
        <v>0</v>
      </c>
      <c r="F187" s="143">
        <v>39746</v>
      </c>
      <c r="G187" s="123">
        <v>39746</v>
      </c>
      <c r="H187" s="123"/>
      <c r="I187" s="123" t="s">
        <v>891</v>
      </c>
      <c r="J187" s="123" t="s">
        <v>1063</v>
      </c>
      <c r="K187" s="125">
        <v>287</v>
      </c>
      <c r="L187" s="125" t="str">
        <f>IF(M60="E","",143)</f>
        <v/>
      </c>
      <c r="M187" s="124" t="s">
        <v>31</v>
      </c>
      <c r="N187" s="125">
        <v>0</v>
      </c>
      <c r="O187" s="153"/>
    </row>
    <row r="188" spans="1:17" ht="25.5">
      <c r="A188" s="116"/>
      <c r="B188" s="138">
        <v>51181</v>
      </c>
      <c r="C188" s="121" t="s">
        <v>463</v>
      </c>
      <c r="D188" s="125">
        <v>34</v>
      </c>
      <c r="E188" s="125">
        <v>0</v>
      </c>
      <c r="F188" s="123" t="s">
        <v>1033</v>
      </c>
      <c r="G188" s="123" t="s">
        <v>892</v>
      </c>
      <c r="H188" s="123" t="s">
        <v>886</v>
      </c>
      <c r="I188" s="123"/>
      <c r="J188" s="123"/>
      <c r="K188" s="125"/>
      <c r="L188" s="125"/>
      <c r="M188" s="124" t="s">
        <v>538</v>
      </c>
      <c r="N188" s="125">
        <v>27</v>
      </c>
      <c r="O188" s="151"/>
      <c r="P188" s="108"/>
      <c r="Q188" s="108"/>
    </row>
    <row r="189" spans="1:17" ht="25.5">
      <c r="A189" s="116"/>
      <c r="B189" s="138" t="s">
        <v>486</v>
      </c>
      <c r="C189" s="121" t="s">
        <v>487</v>
      </c>
      <c r="D189" s="125">
        <v>13</v>
      </c>
      <c r="E189" s="125">
        <v>0</v>
      </c>
      <c r="F189" s="123" t="s">
        <v>1034</v>
      </c>
      <c r="G189" s="123">
        <v>40912</v>
      </c>
      <c r="H189" s="123" t="s">
        <v>886</v>
      </c>
      <c r="I189" s="123"/>
      <c r="J189" s="123"/>
      <c r="K189" s="125"/>
      <c r="L189" s="125"/>
      <c r="M189" s="124" t="s">
        <v>538</v>
      </c>
      <c r="N189" s="125">
        <v>12</v>
      </c>
      <c r="O189" s="151"/>
      <c r="P189" s="108"/>
      <c r="Q189" s="108"/>
    </row>
    <row r="190" spans="1:17" ht="25.5">
      <c r="A190" s="116"/>
      <c r="B190" s="138" t="s">
        <v>488</v>
      </c>
      <c r="C190" s="121" t="s">
        <v>489</v>
      </c>
      <c r="D190" s="125">
        <v>198</v>
      </c>
      <c r="E190" s="125">
        <v>0</v>
      </c>
      <c r="F190" s="123" t="s">
        <v>1034</v>
      </c>
      <c r="G190" s="123">
        <v>40912</v>
      </c>
      <c r="H190" s="123"/>
      <c r="I190" s="123" t="s">
        <v>893</v>
      </c>
      <c r="J190" s="123">
        <v>41600</v>
      </c>
      <c r="K190" s="125">
        <v>210</v>
      </c>
      <c r="L190" s="125">
        <v>210</v>
      </c>
      <c r="M190" s="124" t="s">
        <v>538</v>
      </c>
      <c r="N190" s="125">
        <v>210</v>
      </c>
      <c r="O190" s="153"/>
      <c r="P190" s="108"/>
      <c r="Q190" s="108"/>
    </row>
    <row r="191" spans="1:17" ht="25.5">
      <c r="A191" s="116"/>
      <c r="B191" s="138" t="s">
        <v>423</v>
      </c>
      <c r="C191" s="121" t="s">
        <v>208</v>
      </c>
      <c r="D191" s="125">
        <v>1</v>
      </c>
      <c r="E191" s="125">
        <v>46</v>
      </c>
      <c r="F191" s="143">
        <v>40572</v>
      </c>
      <c r="G191" s="123">
        <v>40572</v>
      </c>
      <c r="H191" s="123"/>
      <c r="I191" s="123" t="s">
        <v>778</v>
      </c>
      <c r="J191" s="123" t="s">
        <v>1064</v>
      </c>
      <c r="K191" s="125">
        <v>400</v>
      </c>
      <c r="L191" s="125">
        <v>31</v>
      </c>
      <c r="M191" s="139" t="s">
        <v>40</v>
      </c>
      <c r="N191" s="125">
        <v>12</v>
      </c>
      <c r="O191" s="153"/>
      <c r="P191" s="108"/>
      <c r="Q191" s="108"/>
    </row>
    <row r="192" spans="1:17" ht="25.5">
      <c r="A192" s="116"/>
      <c r="B192" s="138" t="s">
        <v>455</v>
      </c>
      <c r="C192" s="121" t="s">
        <v>248</v>
      </c>
      <c r="D192" s="125">
        <v>121</v>
      </c>
      <c r="E192" s="125">
        <v>52</v>
      </c>
      <c r="F192" s="143">
        <v>40695</v>
      </c>
      <c r="G192" s="123">
        <v>40695</v>
      </c>
      <c r="H192" s="123"/>
      <c r="I192" s="123" t="s">
        <v>839</v>
      </c>
      <c r="J192" s="123" t="s">
        <v>1100</v>
      </c>
      <c r="K192" s="125">
        <v>1347</v>
      </c>
      <c r="L192" s="125">
        <v>1271</v>
      </c>
      <c r="M192" s="139" t="s">
        <v>62</v>
      </c>
      <c r="N192" s="125">
        <v>37</v>
      </c>
      <c r="O192" s="153"/>
      <c r="P192" s="108"/>
      <c r="Q192" s="108"/>
    </row>
    <row r="193" spans="1:17" s="109" customFormat="1" ht="25.5">
      <c r="A193" s="116"/>
      <c r="B193" s="138" t="s">
        <v>436</v>
      </c>
      <c r="C193" s="121" t="s">
        <v>223</v>
      </c>
      <c r="D193" s="125">
        <v>13</v>
      </c>
      <c r="E193" s="125">
        <v>6</v>
      </c>
      <c r="F193" s="143">
        <v>40667</v>
      </c>
      <c r="G193" s="123">
        <v>40667</v>
      </c>
      <c r="H193" s="123"/>
      <c r="I193" s="123" t="s">
        <v>839</v>
      </c>
      <c r="J193" s="123" t="s">
        <v>993</v>
      </c>
      <c r="K193" s="125">
        <v>227</v>
      </c>
      <c r="L193" s="125">
        <v>106</v>
      </c>
      <c r="M193" s="139" t="s">
        <v>62</v>
      </c>
      <c r="N193" s="125">
        <v>11</v>
      </c>
      <c r="O193" s="153"/>
    </row>
    <row r="194" spans="1:17" ht="25.5">
      <c r="A194" s="116"/>
      <c r="B194" s="138" t="s">
        <v>395</v>
      </c>
      <c r="C194" s="121" t="s">
        <v>126</v>
      </c>
      <c r="D194" s="125">
        <v>10</v>
      </c>
      <c r="E194" s="125">
        <v>13</v>
      </c>
      <c r="F194" s="143">
        <v>40331</v>
      </c>
      <c r="G194" s="123">
        <v>40331</v>
      </c>
      <c r="H194" s="123"/>
      <c r="I194" s="123" t="s">
        <v>809</v>
      </c>
      <c r="J194" s="123" t="s">
        <v>1065</v>
      </c>
      <c r="K194" s="125">
        <v>127</v>
      </c>
      <c r="L194" s="125">
        <v>110</v>
      </c>
      <c r="M194" s="124"/>
      <c r="N194" s="125">
        <v>0</v>
      </c>
      <c r="O194" s="153"/>
      <c r="P194" s="108"/>
      <c r="Q194" s="108"/>
    </row>
    <row r="195" spans="1:17" ht="25.5">
      <c r="A195" s="116"/>
      <c r="B195" s="138" t="s">
        <v>347</v>
      </c>
      <c r="C195" s="121" t="s">
        <v>127</v>
      </c>
      <c r="D195" s="127">
        <v>0</v>
      </c>
      <c r="E195" s="127">
        <v>2</v>
      </c>
      <c r="F195" s="123" t="s">
        <v>1006</v>
      </c>
      <c r="G195" s="123" t="s">
        <v>1006</v>
      </c>
      <c r="H195" s="123"/>
      <c r="I195" s="123" t="s">
        <v>894</v>
      </c>
      <c r="J195" s="123" t="s">
        <v>1066</v>
      </c>
      <c r="K195" s="127">
        <v>37</v>
      </c>
      <c r="L195" s="127"/>
      <c r="M195" s="124" t="s">
        <v>31</v>
      </c>
      <c r="N195" s="127">
        <v>0</v>
      </c>
      <c r="O195" s="151"/>
      <c r="P195" s="108"/>
      <c r="Q195" s="108"/>
    </row>
    <row r="196" spans="1:17" ht="25.5">
      <c r="A196" s="116"/>
      <c r="B196" s="138" t="s">
        <v>404</v>
      </c>
      <c r="C196" s="121" t="s">
        <v>128</v>
      </c>
      <c r="D196" s="125">
        <v>60</v>
      </c>
      <c r="E196" s="125">
        <v>1</v>
      </c>
      <c r="F196" s="123">
        <v>40348</v>
      </c>
      <c r="G196" s="123">
        <v>40348</v>
      </c>
      <c r="H196" s="123"/>
      <c r="I196" s="123" t="s">
        <v>803</v>
      </c>
      <c r="J196" s="123" t="s">
        <v>554</v>
      </c>
      <c r="K196" s="125">
        <v>18</v>
      </c>
      <c r="L196" s="125">
        <v>1</v>
      </c>
      <c r="M196" s="124" t="s">
        <v>40</v>
      </c>
      <c r="N196" s="125">
        <v>71</v>
      </c>
      <c r="O196" s="153"/>
      <c r="P196" s="108"/>
      <c r="Q196" s="108"/>
    </row>
    <row r="197" spans="1:17" ht="25.5">
      <c r="A197" s="116"/>
      <c r="B197" s="138" t="s">
        <v>407</v>
      </c>
      <c r="C197" s="121" t="s">
        <v>129</v>
      </c>
      <c r="D197" s="125">
        <v>2</v>
      </c>
      <c r="E197" s="125">
        <v>1</v>
      </c>
      <c r="F197" s="123">
        <v>40457</v>
      </c>
      <c r="G197" s="123">
        <v>40457</v>
      </c>
      <c r="H197" s="123"/>
      <c r="I197" s="123">
        <v>40737</v>
      </c>
      <c r="J197" s="123" t="s">
        <v>1067</v>
      </c>
      <c r="K197" s="125">
        <v>161</v>
      </c>
      <c r="L197" s="125">
        <v>5</v>
      </c>
      <c r="M197" s="124" t="s">
        <v>40</v>
      </c>
      <c r="N197" s="125">
        <v>1</v>
      </c>
      <c r="O197" s="153"/>
      <c r="P197" s="108"/>
      <c r="Q197" s="108"/>
    </row>
    <row r="198" spans="1:17" ht="25.5">
      <c r="A198" s="116"/>
      <c r="B198" s="138" t="s">
        <v>428</v>
      </c>
      <c r="C198" s="121" t="s">
        <v>214</v>
      </c>
      <c r="D198" s="125">
        <v>4</v>
      </c>
      <c r="E198" s="125">
        <v>1</v>
      </c>
      <c r="F198" s="123" t="s">
        <v>980</v>
      </c>
      <c r="G198" s="123" t="s">
        <v>980</v>
      </c>
      <c r="H198" s="123"/>
      <c r="I198" s="123" t="s">
        <v>788</v>
      </c>
      <c r="J198" s="123" t="s">
        <v>1068</v>
      </c>
      <c r="K198" s="125">
        <v>943</v>
      </c>
      <c r="L198" s="125">
        <v>911</v>
      </c>
      <c r="M198" s="124"/>
      <c r="N198" s="125">
        <v>0</v>
      </c>
      <c r="O198" s="153"/>
      <c r="P198" s="108"/>
      <c r="Q198" s="108"/>
    </row>
    <row r="199" spans="1:17" ht="25.5">
      <c r="A199" s="116"/>
      <c r="B199" s="138" t="s">
        <v>466</v>
      </c>
      <c r="C199" s="121" t="s">
        <v>467</v>
      </c>
      <c r="D199" s="125">
        <v>54</v>
      </c>
      <c r="E199" s="125">
        <v>88</v>
      </c>
      <c r="F199" s="123">
        <v>41048</v>
      </c>
      <c r="G199" s="123">
        <v>41048</v>
      </c>
      <c r="H199" s="123"/>
      <c r="I199" s="123" t="s">
        <v>870</v>
      </c>
      <c r="J199" s="123" t="s">
        <v>743</v>
      </c>
      <c r="K199" s="125">
        <v>99</v>
      </c>
      <c r="L199" s="125"/>
      <c r="M199" s="139" t="s">
        <v>62</v>
      </c>
      <c r="N199" s="125">
        <v>57</v>
      </c>
      <c r="O199" s="153"/>
      <c r="P199" s="108"/>
      <c r="Q199" s="108"/>
    </row>
    <row r="200" spans="1:17" s="109" customFormat="1" ht="25.5">
      <c r="A200" s="116"/>
      <c r="B200" s="138" t="s">
        <v>348</v>
      </c>
      <c r="C200" s="121" t="s">
        <v>130</v>
      </c>
      <c r="D200" s="125">
        <v>0</v>
      </c>
      <c r="E200" s="125">
        <v>10</v>
      </c>
      <c r="F200" s="123">
        <v>39802</v>
      </c>
      <c r="G200" s="123">
        <v>39802</v>
      </c>
      <c r="H200" s="123"/>
      <c r="I200" s="123" t="s">
        <v>895</v>
      </c>
      <c r="J200" s="123" t="s">
        <v>754</v>
      </c>
      <c r="K200" s="125">
        <v>163</v>
      </c>
      <c r="L200" s="125" t="str">
        <f>IF(M60="E","",6)</f>
        <v/>
      </c>
      <c r="M200" s="124" t="s">
        <v>31</v>
      </c>
      <c r="N200" s="125">
        <v>0</v>
      </c>
      <c r="O200" s="153"/>
    </row>
    <row r="201" spans="1:17" s="109" customFormat="1" ht="25.5">
      <c r="A201" s="116"/>
      <c r="B201" s="138" t="s">
        <v>400</v>
      </c>
      <c r="C201" s="121" t="s">
        <v>203</v>
      </c>
      <c r="D201" s="125">
        <v>10</v>
      </c>
      <c r="E201" s="125">
        <v>0</v>
      </c>
      <c r="F201" s="123">
        <v>40214</v>
      </c>
      <c r="G201" s="123" t="s">
        <v>1035</v>
      </c>
      <c r="H201" s="123"/>
      <c r="I201" s="123" t="s">
        <v>835</v>
      </c>
      <c r="J201" s="123" t="s">
        <v>1069</v>
      </c>
      <c r="K201" s="125">
        <v>485</v>
      </c>
      <c r="L201" s="125">
        <v>8</v>
      </c>
      <c r="M201" s="124" t="s">
        <v>502</v>
      </c>
      <c r="N201" s="125">
        <v>10</v>
      </c>
      <c r="O201" s="153"/>
    </row>
    <row r="202" spans="1:17" ht="25.5">
      <c r="A202" s="116"/>
      <c r="B202" s="138" t="s">
        <v>496</v>
      </c>
      <c r="C202" s="121" t="s">
        <v>497</v>
      </c>
      <c r="D202" s="125">
        <v>2</v>
      </c>
      <c r="E202" s="125">
        <v>11</v>
      </c>
      <c r="F202" s="143">
        <v>40940</v>
      </c>
      <c r="G202" s="123">
        <v>40940</v>
      </c>
      <c r="H202" s="123"/>
      <c r="I202" s="123" t="s">
        <v>827</v>
      </c>
      <c r="J202" s="123" t="s">
        <v>1070</v>
      </c>
      <c r="K202" s="125">
        <v>46</v>
      </c>
      <c r="L202" s="125">
        <v>29</v>
      </c>
      <c r="M202" s="124" t="s">
        <v>62</v>
      </c>
      <c r="N202" s="125">
        <v>1</v>
      </c>
      <c r="O202" s="153"/>
      <c r="P202" s="108"/>
      <c r="Q202" s="108"/>
    </row>
    <row r="203" spans="1:17" s="109" customFormat="1" ht="25.5">
      <c r="A203" s="116"/>
      <c r="B203" s="138" t="s">
        <v>349</v>
      </c>
      <c r="C203" s="121" t="s">
        <v>192</v>
      </c>
      <c r="D203" s="125">
        <v>60</v>
      </c>
      <c r="E203" s="125">
        <v>2</v>
      </c>
      <c r="F203" s="123" t="s">
        <v>1006</v>
      </c>
      <c r="G203" s="123" t="s">
        <v>1006</v>
      </c>
      <c r="H203" s="123"/>
      <c r="I203" s="123" t="s">
        <v>1007</v>
      </c>
      <c r="J203" s="123" t="s">
        <v>994</v>
      </c>
      <c r="K203" s="125">
        <v>58</v>
      </c>
      <c r="L203" s="125">
        <v>58</v>
      </c>
      <c r="M203" s="139" t="s">
        <v>551</v>
      </c>
      <c r="N203" s="125">
        <v>69</v>
      </c>
      <c r="O203" s="153"/>
    </row>
    <row r="204" spans="1:17" s="109" customFormat="1" ht="25.5">
      <c r="A204" s="116"/>
      <c r="B204" s="138" t="s">
        <v>350</v>
      </c>
      <c r="C204" s="121" t="s">
        <v>131</v>
      </c>
      <c r="D204" s="127">
        <v>0</v>
      </c>
      <c r="E204" s="127">
        <v>285</v>
      </c>
      <c r="F204" s="123" t="s">
        <v>1006</v>
      </c>
      <c r="G204" s="123" t="s">
        <v>1006</v>
      </c>
      <c r="H204" s="123"/>
      <c r="I204" s="123" t="s">
        <v>1007</v>
      </c>
      <c r="J204" s="123" t="s">
        <v>1071</v>
      </c>
      <c r="K204" s="127">
        <v>15480</v>
      </c>
      <c r="L204" s="127" t="str">
        <f>IF(M60="E","",6256)</f>
        <v/>
      </c>
      <c r="M204" s="124" t="s">
        <v>31</v>
      </c>
      <c r="N204" s="127">
        <v>0</v>
      </c>
      <c r="O204" s="150"/>
    </row>
    <row r="205" spans="1:17" s="109" customFormat="1" ht="25.5">
      <c r="A205" s="116"/>
      <c r="B205" s="138" t="s">
        <v>351</v>
      </c>
      <c r="C205" s="121" t="s">
        <v>132</v>
      </c>
      <c r="D205" s="125">
        <v>0</v>
      </c>
      <c r="E205" s="125">
        <v>10</v>
      </c>
      <c r="F205" s="143">
        <v>40303</v>
      </c>
      <c r="G205" s="143">
        <v>40303</v>
      </c>
      <c r="H205" s="123"/>
      <c r="I205" s="123" t="s">
        <v>795</v>
      </c>
      <c r="J205" s="123" t="s">
        <v>755</v>
      </c>
      <c r="K205" s="125">
        <v>124</v>
      </c>
      <c r="L205" s="125" t="str">
        <f>IF(M60="E","",62)</f>
        <v/>
      </c>
      <c r="M205" s="124" t="s">
        <v>31</v>
      </c>
      <c r="N205" s="125">
        <v>0</v>
      </c>
      <c r="O205" s="152"/>
    </row>
    <row r="206" spans="1:17" s="109" customFormat="1" ht="25.5">
      <c r="A206" s="116"/>
      <c r="B206" s="138" t="s">
        <v>352</v>
      </c>
      <c r="C206" s="121" t="s">
        <v>193</v>
      </c>
      <c r="D206" s="125">
        <v>1</v>
      </c>
      <c r="E206" s="125">
        <v>6</v>
      </c>
      <c r="F206" s="123" t="s">
        <v>1017</v>
      </c>
      <c r="G206" s="123" t="s">
        <v>1017</v>
      </c>
      <c r="H206" s="123"/>
      <c r="I206" s="123">
        <v>40170</v>
      </c>
      <c r="J206" s="123" t="s">
        <v>1072</v>
      </c>
      <c r="K206" s="125">
        <v>1131</v>
      </c>
      <c r="L206" s="125"/>
      <c r="M206" s="139" t="s">
        <v>31</v>
      </c>
      <c r="N206" s="125">
        <v>0</v>
      </c>
      <c r="O206" s="152"/>
    </row>
    <row r="207" spans="1:17" s="109" customFormat="1" ht="25.5">
      <c r="A207" s="116"/>
      <c r="B207" s="138" t="s">
        <v>353</v>
      </c>
      <c r="C207" s="121" t="s">
        <v>194</v>
      </c>
      <c r="D207" s="125">
        <v>0</v>
      </c>
      <c r="E207" s="125">
        <v>13</v>
      </c>
      <c r="F207" s="123"/>
      <c r="G207" s="123"/>
      <c r="H207" s="123"/>
      <c r="I207" s="123"/>
      <c r="J207" s="123"/>
      <c r="K207" s="125"/>
      <c r="L207" s="125"/>
      <c r="M207" s="139" t="s">
        <v>540</v>
      </c>
      <c r="N207" s="125">
        <v>0</v>
      </c>
      <c r="O207" s="152"/>
    </row>
    <row r="208" spans="1:17" ht="12.75">
      <c r="A208" s="116"/>
      <c r="B208" s="138" t="s">
        <v>354</v>
      </c>
      <c r="C208" s="121" t="s">
        <v>133</v>
      </c>
      <c r="D208" s="125">
        <v>0</v>
      </c>
      <c r="E208" s="125">
        <v>0</v>
      </c>
      <c r="F208" s="123"/>
      <c r="G208" s="123"/>
      <c r="H208" s="123"/>
      <c r="I208" s="123"/>
      <c r="J208" s="123"/>
      <c r="K208" s="125"/>
      <c r="L208" s="125"/>
      <c r="M208" s="139" t="s">
        <v>540</v>
      </c>
      <c r="N208" s="125">
        <v>0</v>
      </c>
      <c r="O208" s="152"/>
      <c r="P208" s="108"/>
      <c r="Q208" s="108"/>
    </row>
    <row r="209" spans="1:17" ht="25.5">
      <c r="A209" s="116"/>
      <c r="B209" s="138" t="s">
        <v>524</v>
      </c>
      <c r="C209" s="121" t="s">
        <v>525</v>
      </c>
      <c r="D209" s="125">
        <v>35</v>
      </c>
      <c r="E209" s="125">
        <v>6</v>
      </c>
      <c r="F209" s="123" t="s">
        <v>896</v>
      </c>
      <c r="G209" s="123" t="s">
        <v>896</v>
      </c>
      <c r="H209" s="123"/>
      <c r="I209" s="123">
        <v>41500</v>
      </c>
      <c r="J209" s="123" t="s">
        <v>995</v>
      </c>
      <c r="K209" s="125">
        <v>19</v>
      </c>
      <c r="L209" s="125">
        <v>3</v>
      </c>
      <c r="M209" s="139" t="s">
        <v>62</v>
      </c>
      <c r="N209" s="125">
        <v>26</v>
      </c>
      <c r="O209" s="151"/>
      <c r="P209" s="108"/>
      <c r="Q209" s="108"/>
    </row>
    <row r="210" spans="1:17" ht="25.5">
      <c r="A210" s="116"/>
      <c r="B210" s="138" t="s">
        <v>355</v>
      </c>
      <c r="C210" s="121" t="s">
        <v>134</v>
      </c>
      <c r="D210" s="127">
        <v>0</v>
      </c>
      <c r="E210" s="127">
        <v>801</v>
      </c>
      <c r="F210" s="123" t="s">
        <v>1036</v>
      </c>
      <c r="G210" s="123" t="s">
        <v>1036</v>
      </c>
      <c r="H210" s="123"/>
      <c r="I210" s="123">
        <v>41045</v>
      </c>
      <c r="J210" s="123" t="s">
        <v>1073</v>
      </c>
      <c r="K210" s="127">
        <v>1694</v>
      </c>
      <c r="L210" s="127" t="str">
        <f>IF(M60="E","",810)</f>
        <v/>
      </c>
      <c r="M210" s="124" t="s">
        <v>31</v>
      </c>
      <c r="N210" s="127">
        <v>0</v>
      </c>
      <c r="O210" s="151"/>
      <c r="P210" s="108"/>
      <c r="Q210" s="108"/>
    </row>
    <row r="211" spans="1:17" s="109" customFormat="1" ht="25.5">
      <c r="A211" s="116"/>
      <c r="B211" s="138" t="s">
        <v>356</v>
      </c>
      <c r="C211" s="121" t="s">
        <v>135</v>
      </c>
      <c r="D211" s="127">
        <v>0</v>
      </c>
      <c r="E211" s="127">
        <v>187</v>
      </c>
      <c r="F211" s="123" t="s">
        <v>1037</v>
      </c>
      <c r="G211" s="123" t="s">
        <v>1037</v>
      </c>
      <c r="H211" s="123" t="s">
        <v>984</v>
      </c>
      <c r="I211" s="123">
        <v>40240</v>
      </c>
      <c r="J211" s="123" t="s">
        <v>756</v>
      </c>
      <c r="K211" s="127">
        <v>722</v>
      </c>
      <c r="L211" s="127"/>
      <c r="M211" s="139" t="s">
        <v>31</v>
      </c>
      <c r="N211" s="127">
        <v>0</v>
      </c>
      <c r="O211" s="150"/>
    </row>
    <row r="212" spans="1:17" ht="12.75">
      <c r="A212" s="116"/>
      <c r="B212" s="138" t="s">
        <v>357</v>
      </c>
      <c r="C212" s="121" t="s">
        <v>136</v>
      </c>
      <c r="D212" s="125">
        <v>0</v>
      </c>
      <c r="E212" s="125">
        <v>0</v>
      </c>
      <c r="F212" s="123"/>
      <c r="G212" s="123"/>
      <c r="H212" s="123"/>
      <c r="I212" s="123"/>
      <c r="J212" s="123"/>
      <c r="K212" s="125"/>
      <c r="L212" s="125"/>
      <c r="M212" s="139" t="s">
        <v>540</v>
      </c>
      <c r="N212" s="125">
        <v>0</v>
      </c>
      <c r="O212" s="153"/>
      <c r="P212" s="108"/>
      <c r="Q212" s="108"/>
    </row>
    <row r="213" spans="1:17" s="109" customFormat="1" ht="25.5">
      <c r="A213" s="116"/>
      <c r="B213" s="138" t="s">
        <v>358</v>
      </c>
      <c r="C213" s="121" t="s">
        <v>137</v>
      </c>
      <c r="D213" s="125">
        <v>25</v>
      </c>
      <c r="E213" s="125">
        <v>4</v>
      </c>
      <c r="F213" s="123">
        <v>39864</v>
      </c>
      <c r="G213" s="123" t="s">
        <v>1038</v>
      </c>
      <c r="H213" s="123"/>
      <c r="I213" s="123">
        <v>40205</v>
      </c>
      <c r="J213" s="123" t="s">
        <v>1074</v>
      </c>
      <c r="K213" s="125">
        <v>648</v>
      </c>
      <c r="L213" s="125">
        <v>14</v>
      </c>
      <c r="M213" s="139" t="s">
        <v>502</v>
      </c>
      <c r="N213" s="125">
        <v>56</v>
      </c>
      <c r="O213" s="153"/>
    </row>
    <row r="214" spans="1:17" s="109" customFormat="1" ht="25.5">
      <c r="A214" s="116"/>
      <c r="B214" s="138" t="s">
        <v>359</v>
      </c>
      <c r="C214" s="121" t="s">
        <v>138</v>
      </c>
      <c r="D214" s="125">
        <v>15</v>
      </c>
      <c r="E214" s="125">
        <v>12</v>
      </c>
      <c r="F214" s="123" t="s">
        <v>1039</v>
      </c>
      <c r="G214" s="123">
        <v>39967</v>
      </c>
      <c r="H214" s="123"/>
      <c r="I214" s="123" t="s">
        <v>897</v>
      </c>
      <c r="J214" s="123" t="s">
        <v>1075</v>
      </c>
      <c r="K214" s="125">
        <v>564</v>
      </c>
      <c r="L214" s="125">
        <v>5</v>
      </c>
      <c r="M214" s="124" t="s">
        <v>40</v>
      </c>
      <c r="N214" s="125">
        <v>29</v>
      </c>
      <c r="O214" s="153"/>
    </row>
    <row r="215" spans="1:17" ht="25.5">
      <c r="A215" s="116"/>
      <c r="B215" s="138" t="s">
        <v>412</v>
      </c>
      <c r="C215" s="121" t="s">
        <v>139</v>
      </c>
      <c r="D215" s="125">
        <v>9</v>
      </c>
      <c r="E215" s="125">
        <v>26</v>
      </c>
      <c r="F215" s="143">
        <v>40457</v>
      </c>
      <c r="G215" s="123">
        <v>40457</v>
      </c>
      <c r="H215" s="123"/>
      <c r="I215" s="123" t="s">
        <v>815</v>
      </c>
      <c r="J215" s="123" t="s">
        <v>1076</v>
      </c>
      <c r="K215" s="125">
        <v>137</v>
      </c>
      <c r="L215" s="125">
        <v>98</v>
      </c>
      <c r="M215" s="124" t="s">
        <v>62</v>
      </c>
      <c r="N215" s="125">
        <v>2</v>
      </c>
      <c r="O215" s="153"/>
      <c r="P215" s="108"/>
      <c r="Q215" s="108"/>
    </row>
    <row r="216" spans="1:17" ht="25.5">
      <c r="A216" s="116"/>
      <c r="B216" s="138" t="s">
        <v>360</v>
      </c>
      <c r="C216" s="121" t="s">
        <v>140</v>
      </c>
      <c r="D216" s="127">
        <v>0</v>
      </c>
      <c r="E216" s="127">
        <v>152</v>
      </c>
      <c r="F216" s="123" t="s">
        <v>1040</v>
      </c>
      <c r="G216" s="123" t="s">
        <v>1040</v>
      </c>
      <c r="H216" s="123"/>
      <c r="I216" s="123" t="s">
        <v>858</v>
      </c>
      <c r="J216" s="123" t="s">
        <v>1077</v>
      </c>
      <c r="K216" s="127">
        <v>1639</v>
      </c>
      <c r="L216" s="127"/>
      <c r="M216" s="139" t="s">
        <v>31</v>
      </c>
      <c r="N216" s="127">
        <v>0</v>
      </c>
      <c r="O216" s="151"/>
      <c r="P216" s="108"/>
      <c r="Q216" s="108"/>
    </row>
    <row r="217" spans="1:17" ht="25.5">
      <c r="A217" s="116"/>
      <c r="B217" s="138" t="s">
        <v>361</v>
      </c>
      <c r="C217" s="121" t="s">
        <v>141</v>
      </c>
      <c r="D217" s="125">
        <v>32</v>
      </c>
      <c r="E217" s="125">
        <v>131</v>
      </c>
      <c r="F217" s="143">
        <v>40229</v>
      </c>
      <c r="G217" s="123">
        <v>40229</v>
      </c>
      <c r="H217" s="123"/>
      <c r="I217" s="123" t="s">
        <v>815</v>
      </c>
      <c r="J217" s="123" t="s">
        <v>1078</v>
      </c>
      <c r="K217" s="125">
        <v>1232</v>
      </c>
      <c r="L217" s="125">
        <v>687</v>
      </c>
      <c r="M217" s="124" t="s">
        <v>62</v>
      </c>
      <c r="N217" s="125">
        <v>20</v>
      </c>
      <c r="O217" s="153"/>
      <c r="P217" s="108"/>
      <c r="Q217" s="108"/>
    </row>
    <row r="218" spans="1:17" ht="25.5">
      <c r="A218" s="116"/>
      <c r="B218" s="138" t="s">
        <v>362</v>
      </c>
      <c r="C218" s="121" t="s">
        <v>195</v>
      </c>
      <c r="D218" s="125">
        <v>0</v>
      </c>
      <c r="E218" s="125">
        <v>25</v>
      </c>
      <c r="F218" s="123" t="s">
        <v>1041</v>
      </c>
      <c r="G218" s="123">
        <v>40001</v>
      </c>
      <c r="H218" s="123"/>
      <c r="I218" s="123" t="s">
        <v>898</v>
      </c>
      <c r="J218" s="123" t="s">
        <v>1079</v>
      </c>
      <c r="K218" s="125">
        <v>486</v>
      </c>
      <c r="L218" s="125">
        <v>4</v>
      </c>
      <c r="M218" s="139" t="s">
        <v>40</v>
      </c>
      <c r="N218" s="125">
        <v>14</v>
      </c>
      <c r="O218" s="153"/>
      <c r="P218" s="108"/>
      <c r="Q218" s="108"/>
    </row>
    <row r="219" spans="1:17" s="109" customFormat="1" ht="25.5">
      <c r="A219" s="116"/>
      <c r="B219" s="138" t="s">
        <v>431</v>
      </c>
      <c r="C219" s="121" t="s">
        <v>217</v>
      </c>
      <c r="D219" s="125">
        <v>40</v>
      </c>
      <c r="E219" s="125">
        <v>0</v>
      </c>
      <c r="F219" s="123" t="s">
        <v>1042</v>
      </c>
      <c r="G219" s="123" t="s">
        <v>1043</v>
      </c>
      <c r="H219" s="123"/>
      <c r="I219" s="123">
        <v>40730</v>
      </c>
      <c r="J219" s="123" t="s">
        <v>744</v>
      </c>
      <c r="K219" s="125">
        <v>61</v>
      </c>
      <c r="L219" s="125">
        <v>3</v>
      </c>
      <c r="M219" s="124" t="s">
        <v>40</v>
      </c>
      <c r="N219" s="125">
        <v>57</v>
      </c>
      <c r="O219" s="153"/>
    </row>
    <row r="220" spans="1:17" ht="25.5">
      <c r="A220" s="116"/>
      <c r="B220" s="138" t="s">
        <v>452</v>
      </c>
      <c r="C220" s="121" t="s">
        <v>245</v>
      </c>
      <c r="D220" s="125">
        <v>4</v>
      </c>
      <c r="E220" s="125">
        <v>8</v>
      </c>
      <c r="F220" s="143">
        <v>40849</v>
      </c>
      <c r="G220" s="123">
        <v>40849</v>
      </c>
      <c r="H220" s="123"/>
      <c r="I220" s="123" t="s">
        <v>889</v>
      </c>
      <c r="J220" s="123" t="s">
        <v>1080</v>
      </c>
      <c r="K220" s="125">
        <v>90</v>
      </c>
      <c r="L220" s="125">
        <v>67</v>
      </c>
      <c r="M220" s="124" t="s">
        <v>62</v>
      </c>
      <c r="N220" s="125">
        <v>3</v>
      </c>
      <c r="O220" s="153"/>
      <c r="P220" s="108"/>
      <c r="Q220" s="108"/>
    </row>
    <row r="221" spans="1:17" ht="25.5">
      <c r="A221" s="116"/>
      <c r="B221" s="138" t="s">
        <v>472</v>
      </c>
      <c r="C221" s="121" t="s">
        <v>473</v>
      </c>
      <c r="D221" s="125">
        <v>21</v>
      </c>
      <c r="E221" s="125">
        <v>41</v>
      </c>
      <c r="F221" s="143">
        <v>41048</v>
      </c>
      <c r="G221" s="123">
        <v>41048</v>
      </c>
      <c r="H221" s="123"/>
      <c r="I221" s="123" t="s">
        <v>899</v>
      </c>
      <c r="J221" s="123" t="s">
        <v>1081</v>
      </c>
      <c r="K221" s="125">
        <v>115</v>
      </c>
      <c r="L221" s="125">
        <v>55</v>
      </c>
      <c r="M221" s="139" t="s">
        <v>62</v>
      </c>
      <c r="N221" s="125">
        <v>3</v>
      </c>
      <c r="O221" s="153"/>
      <c r="P221" s="108"/>
      <c r="Q221" s="108"/>
    </row>
    <row r="222" spans="1:17" ht="25.5">
      <c r="A222" s="116"/>
      <c r="B222" s="138" t="s">
        <v>363</v>
      </c>
      <c r="C222" s="121" t="s">
        <v>142</v>
      </c>
      <c r="D222" s="125">
        <v>0</v>
      </c>
      <c r="E222" s="125">
        <v>9</v>
      </c>
      <c r="F222" s="143">
        <v>39627</v>
      </c>
      <c r="G222" s="123">
        <v>39627</v>
      </c>
      <c r="H222" s="123"/>
      <c r="I222" s="123" t="s">
        <v>793</v>
      </c>
      <c r="J222" s="123" t="s">
        <v>1082</v>
      </c>
      <c r="K222" s="125">
        <v>2191</v>
      </c>
      <c r="L222" s="125" t="str">
        <f>IF(M60="E","",1971)</f>
        <v/>
      </c>
      <c r="M222" s="124" t="s">
        <v>31</v>
      </c>
      <c r="N222" s="125">
        <v>0</v>
      </c>
      <c r="O222" s="153"/>
      <c r="P222" s="108"/>
      <c r="Q222" s="108"/>
    </row>
    <row r="223" spans="1:17" ht="25.5">
      <c r="A223" s="116"/>
      <c r="B223" s="138" t="s">
        <v>364</v>
      </c>
      <c r="C223" s="121" t="s">
        <v>143</v>
      </c>
      <c r="D223" s="125">
        <v>0</v>
      </c>
      <c r="E223" s="125">
        <v>1</v>
      </c>
      <c r="F223" s="143">
        <v>39904</v>
      </c>
      <c r="G223" s="123">
        <v>39904</v>
      </c>
      <c r="H223" s="123"/>
      <c r="I223" s="123" t="s">
        <v>898</v>
      </c>
      <c r="J223" s="123" t="s">
        <v>745</v>
      </c>
      <c r="K223" s="125">
        <v>54</v>
      </c>
      <c r="L223" s="125" t="str">
        <f>IF(M60="E","",47)</f>
        <v/>
      </c>
      <c r="M223" s="124" t="s">
        <v>31</v>
      </c>
      <c r="N223" s="125">
        <v>0</v>
      </c>
      <c r="O223" s="153"/>
      <c r="P223" s="108"/>
      <c r="Q223" s="108"/>
    </row>
    <row r="224" spans="1:17" s="109" customFormat="1" ht="25.5">
      <c r="A224" s="116"/>
      <c r="B224" s="138" t="s">
        <v>365</v>
      </c>
      <c r="C224" s="121" t="s">
        <v>144</v>
      </c>
      <c r="D224" s="125">
        <v>0</v>
      </c>
      <c r="E224" s="125">
        <v>34</v>
      </c>
      <c r="F224" s="143">
        <v>39785</v>
      </c>
      <c r="G224" s="123">
        <v>39785</v>
      </c>
      <c r="H224" s="123"/>
      <c r="I224" s="123" t="s">
        <v>900</v>
      </c>
      <c r="J224" s="123" t="s">
        <v>1083</v>
      </c>
      <c r="K224" s="125">
        <v>308</v>
      </c>
      <c r="L224" s="125"/>
      <c r="M224" s="139" t="s">
        <v>31</v>
      </c>
      <c r="N224" s="125">
        <v>0</v>
      </c>
      <c r="O224" s="153"/>
    </row>
    <row r="225" spans="1:17" s="109" customFormat="1" ht="25.5">
      <c r="A225" s="116"/>
      <c r="B225" s="138" t="s">
        <v>366</v>
      </c>
      <c r="C225" s="121" t="s">
        <v>145</v>
      </c>
      <c r="D225" s="125">
        <v>101</v>
      </c>
      <c r="E225" s="125">
        <v>0</v>
      </c>
      <c r="F225" s="123" t="s">
        <v>1044</v>
      </c>
      <c r="G225" s="123" t="s">
        <v>1044</v>
      </c>
      <c r="H225" s="123" t="s">
        <v>984</v>
      </c>
      <c r="I225" s="123" t="s">
        <v>901</v>
      </c>
      <c r="J225" s="123" t="s">
        <v>233</v>
      </c>
      <c r="K225" s="125">
        <v>43</v>
      </c>
      <c r="L225" s="125">
        <v>1</v>
      </c>
      <c r="M225" s="124" t="s">
        <v>40</v>
      </c>
      <c r="N225" s="125">
        <v>96</v>
      </c>
      <c r="O225" s="153"/>
    </row>
    <row r="226" spans="1:17" ht="25.5">
      <c r="A226" s="116"/>
      <c r="B226" s="138" t="s">
        <v>367</v>
      </c>
      <c r="C226" s="121" t="s">
        <v>196</v>
      </c>
      <c r="D226" s="125">
        <v>0</v>
      </c>
      <c r="E226" s="125">
        <v>2</v>
      </c>
      <c r="F226" s="143">
        <v>39571</v>
      </c>
      <c r="G226" s="123">
        <v>39571</v>
      </c>
      <c r="H226" s="123"/>
      <c r="I226" s="123" t="s">
        <v>902</v>
      </c>
      <c r="J226" s="123" t="s">
        <v>903</v>
      </c>
      <c r="K226" s="125">
        <v>14</v>
      </c>
      <c r="L226" s="125" t="str">
        <f>IF(M60="E","",9)</f>
        <v/>
      </c>
      <c r="M226" s="124" t="s">
        <v>31</v>
      </c>
      <c r="N226" s="125">
        <v>0</v>
      </c>
      <c r="O226" s="153"/>
      <c r="P226" s="108"/>
      <c r="Q226" s="108"/>
    </row>
    <row r="227" spans="1:17" ht="25.5">
      <c r="A227" s="116"/>
      <c r="B227" s="138" t="s">
        <v>368</v>
      </c>
      <c r="C227" s="121" t="s">
        <v>146</v>
      </c>
      <c r="D227" s="127">
        <v>0</v>
      </c>
      <c r="E227" s="127">
        <v>61</v>
      </c>
      <c r="F227" s="123" t="s">
        <v>1045</v>
      </c>
      <c r="G227" s="123" t="s">
        <v>1045</v>
      </c>
      <c r="H227" s="123"/>
      <c r="I227" s="123" t="s">
        <v>904</v>
      </c>
      <c r="J227" s="123" t="s">
        <v>1084</v>
      </c>
      <c r="K227" s="127">
        <v>317</v>
      </c>
      <c r="L227" s="127" t="str">
        <f>IF(M60="E","",152)</f>
        <v/>
      </c>
      <c r="M227" s="124" t="s">
        <v>31</v>
      </c>
      <c r="N227" s="127">
        <v>0</v>
      </c>
      <c r="O227" s="153"/>
      <c r="P227" s="108"/>
      <c r="Q227" s="108"/>
    </row>
    <row r="228" spans="1:17" ht="25.5">
      <c r="A228" s="116"/>
      <c r="B228" s="138" t="s">
        <v>369</v>
      </c>
      <c r="C228" s="121" t="s">
        <v>147</v>
      </c>
      <c r="D228" s="125">
        <v>1</v>
      </c>
      <c r="E228" s="125">
        <v>0</v>
      </c>
      <c r="F228" s="123" t="s">
        <v>1085</v>
      </c>
      <c r="G228" s="123">
        <v>39802</v>
      </c>
      <c r="H228" s="123"/>
      <c r="I228" s="123">
        <v>40009</v>
      </c>
      <c r="J228" s="123" t="s">
        <v>1086</v>
      </c>
      <c r="K228" s="125">
        <v>27</v>
      </c>
      <c r="L228" s="125">
        <v>0</v>
      </c>
      <c r="M228" s="139" t="s">
        <v>540</v>
      </c>
      <c r="N228" s="125">
        <v>3</v>
      </c>
      <c r="O228" s="153"/>
      <c r="P228" s="108"/>
      <c r="Q228" s="108"/>
    </row>
    <row r="229" spans="1:17" ht="25.5">
      <c r="A229" s="116"/>
      <c r="B229" s="138" t="s">
        <v>370</v>
      </c>
      <c r="C229" s="121" t="s">
        <v>148</v>
      </c>
      <c r="D229" s="125">
        <v>0</v>
      </c>
      <c r="E229" s="125">
        <v>4</v>
      </c>
      <c r="F229" s="143">
        <v>39984</v>
      </c>
      <c r="G229" s="123">
        <v>39984</v>
      </c>
      <c r="H229" s="123"/>
      <c r="I229" s="123" t="s">
        <v>862</v>
      </c>
      <c r="J229" s="123" t="s">
        <v>757</v>
      </c>
      <c r="K229" s="125">
        <v>32</v>
      </c>
      <c r="L229" s="125" t="str">
        <f>IF(M60="E","",26)</f>
        <v/>
      </c>
      <c r="M229" s="124" t="s">
        <v>31</v>
      </c>
      <c r="N229" s="125">
        <v>0</v>
      </c>
      <c r="O229" s="153"/>
      <c r="P229" s="108"/>
      <c r="Q229" s="108"/>
    </row>
    <row r="230" spans="1:17" s="109" customFormat="1" ht="25.5">
      <c r="A230" s="116"/>
      <c r="B230" s="138" t="s">
        <v>520</v>
      </c>
      <c r="C230" s="121" t="s">
        <v>521</v>
      </c>
      <c r="D230" s="125">
        <v>70</v>
      </c>
      <c r="E230" s="125">
        <v>0</v>
      </c>
      <c r="F230" s="123" t="s">
        <v>905</v>
      </c>
      <c r="G230" s="123" t="s">
        <v>905</v>
      </c>
      <c r="H230" s="123"/>
      <c r="I230" s="123"/>
      <c r="J230" s="123"/>
      <c r="K230" s="125"/>
      <c r="L230" s="125"/>
      <c r="M230" s="124" t="s">
        <v>538</v>
      </c>
      <c r="N230" s="125">
        <v>60</v>
      </c>
      <c r="O230" s="150"/>
    </row>
    <row r="231" spans="1:17" s="109" customFormat="1" ht="25.5">
      <c r="A231" s="116"/>
      <c r="B231" s="138" t="s">
        <v>371</v>
      </c>
      <c r="C231" s="121" t="s">
        <v>197</v>
      </c>
      <c r="D231" s="127">
        <v>0</v>
      </c>
      <c r="E231" s="127">
        <v>11</v>
      </c>
      <c r="F231" s="123" t="s">
        <v>906</v>
      </c>
      <c r="G231" s="123" t="s">
        <v>906</v>
      </c>
      <c r="H231" s="123"/>
      <c r="I231" s="123" t="s">
        <v>846</v>
      </c>
      <c r="J231" s="123" t="s">
        <v>1087</v>
      </c>
      <c r="K231" s="127">
        <v>106</v>
      </c>
      <c r="L231" s="127" t="str">
        <f>IF(M60="E","",92)</f>
        <v/>
      </c>
      <c r="M231" s="124" t="s">
        <v>31</v>
      </c>
      <c r="N231" s="127">
        <v>0</v>
      </c>
      <c r="O231" s="150"/>
    </row>
    <row r="232" spans="1:17" ht="25.5">
      <c r="A232" s="116"/>
      <c r="B232" s="138" t="s">
        <v>372</v>
      </c>
      <c r="C232" s="121" t="s">
        <v>198</v>
      </c>
      <c r="D232" s="125">
        <v>0</v>
      </c>
      <c r="E232" s="125">
        <v>1</v>
      </c>
      <c r="F232" s="143">
        <v>39977</v>
      </c>
      <c r="G232" s="123">
        <v>39977</v>
      </c>
      <c r="H232" s="123"/>
      <c r="I232" s="123" t="s">
        <v>834</v>
      </c>
      <c r="J232" s="123" t="s">
        <v>1088</v>
      </c>
      <c r="K232" s="125">
        <v>168</v>
      </c>
      <c r="L232" s="125" t="str">
        <f>IF(M60="E","",144)</f>
        <v/>
      </c>
      <c r="M232" s="124" t="s">
        <v>31</v>
      </c>
      <c r="N232" s="125">
        <v>0</v>
      </c>
      <c r="O232" s="153"/>
      <c r="P232" s="108"/>
      <c r="Q232" s="108"/>
    </row>
    <row r="233" spans="1:17" s="109" customFormat="1" ht="25.5">
      <c r="A233" s="116"/>
      <c r="B233" s="138" t="s">
        <v>419</v>
      </c>
      <c r="C233" s="121" t="s">
        <v>204</v>
      </c>
      <c r="D233" s="125">
        <v>22</v>
      </c>
      <c r="E233" s="125">
        <v>40</v>
      </c>
      <c r="F233" s="143">
        <v>40310</v>
      </c>
      <c r="G233" s="123">
        <v>40310</v>
      </c>
      <c r="H233" s="123"/>
      <c r="I233" s="123" t="s">
        <v>802</v>
      </c>
      <c r="J233" s="123" t="s">
        <v>1089</v>
      </c>
      <c r="K233" s="125">
        <v>261</v>
      </c>
      <c r="L233" s="125">
        <v>86</v>
      </c>
      <c r="M233" s="124" t="s">
        <v>62</v>
      </c>
      <c r="N233" s="125">
        <v>20</v>
      </c>
      <c r="O233" s="153"/>
    </row>
    <row r="234" spans="1:17" s="109" customFormat="1" ht="25.5">
      <c r="A234" s="116"/>
      <c r="B234" s="138" t="s">
        <v>373</v>
      </c>
      <c r="C234" s="121" t="s">
        <v>149</v>
      </c>
      <c r="D234" s="125">
        <v>0</v>
      </c>
      <c r="E234" s="125">
        <v>0</v>
      </c>
      <c r="F234" s="143">
        <v>40159</v>
      </c>
      <c r="G234" s="123">
        <v>40159</v>
      </c>
      <c r="H234" s="123"/>
      <c r="I234" s="123" t="s">
        <v>907</v>
      </c>
      <c r="J234" s="123" t="s">
        <v>908</v>
      </c>
      <c r="K234" s="125">
        <v>61</v>
      </c>
      <c r="L234" s="125"/>
      <c r="M234" s="124" t="s">
        <v>31</v>
      </c>
      <c r="N234" s="125">
        <v>0</v>
      </c>
      <c r="O234" s="153"/>
    </row>
    <row r="235" spans="1:17" ht="25.5">
      <c r="A235" s="116"/>
      <c r="B235" s="138" t="s">
        <v>374</v>
      </c>
      <c r="C235" s="121" t="s">
        <v>150</v>
      </c>
      <c r="D235" s="125">
        <v>0</v>
      </c>
      <c r="E235" s="125">
        <v>4</v>
      </c>
      <c r="F235" s="143">
        <v>40138</v>
      </c>
      <c r="G235" s="123">
        <v>40138</v>
      </c>
      <c r="H235" s="123"/>
      <c r="I235" s="123" t="s">
        <v>884</v>
      </c>
      <c r="J235" s="123" t="s">
        <v>1090</v>
      </c>
      <c r="K235" s="125">
        <v>135</v>
      </c>
      <c r="L235" s="125" t="str">
        <f>IF(M60="E","",51)</f>
        <v/>
      </c>
      <c r="M235" s="124" t="s">
        <v>31</v>
      </c>
      <c r="N235" s="125">
        <v>0</v>
      </c>
      <c r="O235" s="153"/>
      <c r="P235" s="108"/>
      <c r="Q235" s="108"/>
    </row>
    <row r="236" spans="1:17" s="109" customFormat="1" ht="25.5">
      <c r="A236" s="116"/>
      <c r="B236" s="138" t="s">
        <v>375</v>
      </c>
      <c r="C236" s="121" t="s">
        <v>151</v>
      </c>
      <c r="D236" s="125">
        <v>0</v>
      </c>
      <c r="E236" s="125">
        <v>51</v>
      </c>
      <c r="F236" s="143">
        <v>39844</v>
      </c>
      <c r="G236" s="123">
        <v>39844</v>
      </c>
      <c r="H236" s="123"/>
      <c r="I236" s="123" t="s">
        <v>850</v>
      </c>
      <c r="J236" s="123" t="s">
        <v>1091</v>
      </c>
      <c r="K236" s="125">
        <v>866</v>
      </c>
      <c r="L236" s="125" t="str">
        <f>IF(M60="E","",496)</f>
        <v/>
      </c>
      <c r="M236" s="124" t="s">
        <v>31</v>
      </c>
      <c r="N236" s="125">
        <v>0</v>
      </c>
      <c r="O236" s="153"/>
    </row>
    <row r="237" spans="1:17" s="109" customFormat="1" ht="25.5">
      <c r="A237" s="116"/>
      <c r="B237" s="138" t="s">
        <v>376</v>
      </c>
      <c r="C237" s="121" t="s">
        <v>152</v>
      </c>
      <c r="D237" s="125">
        <v>0</v>
      </c>
      <c r="E237" s="125">
        <v>11</v>
      </c>
      <c r="F237" s="143">
        <v>39844</v>
      </c>
      <c r="G237" s="123">
        <v>39844</v>
      </c>
      <c r="H237" s="123"/>
      <c r="I237" s="123" t="s">
        <v>850</v>
      </c>
      <c r="J237" s="123" t="s">
        <v>1092</v>
      </c>
      <c r="K237" s="125">
        <v>95</v>
      </c>
      <c r="L237" s="125" t="str">
        <f>IF(M60="E","",9)</f>
        <v/>
      </c>
      <c r="M237" s="124" t="s">
        <v>31</v>
      </c>
      <c r="N237" s="125">
        <v>0</v>
      </c>
      <c r="O237" s="153"/>
    </row>
    <row r="238" spans="1:17" s="109" customFormat="1" ht="12.75">
      <c r="A238" s="116"/>
      <c r="B238" s="138" t="s">
        <v>439</v>
      </c>
      <c r="C238" s="121" t="s">
        <v>226</v>
      </c>
      <c r="D238" s="125">
        <v>102</v>
      </c>
      <c r="E238" s="125">
        <v>0</v>
      </c>
      <c r="F238" s="143">
        <v>41003</v>
      </c>
      <c r="G238" s="123">
        <v>41003</v>
      </c>
      <c r="H238" s="123"/>
      <c r="I238" s="123" t="s">
        <v>886</v>
      </c>
      <c r="J238" s="123">
        <v>41599</v>
      </c>
      <c r="K238" s="125">
        <v>563</v>
      </c>
      <c r="L238" s="125">
        <v>563</v>
      </c>
      <c r="M238" s="124" t="s">
        <v>538</v>
      </c>
      <c r="N238" s="125">
        <v>100</v>
      </c>
      <c r="O238" s="153"/>
    </row>
    <row r="239" spans="1:17" ht="12.75">
      <c r="A239" s="116"/>
      <c r="B239" s="138" t="s">
        <v>441</v>
      </c>
      <c r="C239" s="121" t="s">
        <v>228</v>
      </c>
      <c r="D239" s="125">
        <v>27</v>
      </c>
      <c r="E239" s="125">
        <v>0</v>
      </c>
      <c r="F239" s="143">
        <v>41003</v>
      </c>
      <c r="G239" s="123">
        <v>41003</v>
      </c>
      <c r="H239" s="123"/>
      <c r="I239" s="123" t="s">
        <v>886</v>
      </c>
      <c r="J239" s="123">
        <v>41599</v>
      </c>
      <c r="K239" s="125">
        <v>75</v>
      </c>
      <c r="L239" s="125">
        <v>73</v>
      </c>
      <c r="M239" s="124" t="s">
        <v>538</v>
      </c>
      <c r="N239" s="125">
        <v>30</v>
      </c>
      <c r="O239" s="153"/>
      <c r="P239" s="108"/>
      <c r="Q239" s="108"/>
    </row>
    <row r="240" spans="1:17" s="109" customFormat="1" ht="12.75">
      <c r="A240" s="116"/>
      <c r="B240" s="138" t="s">
        <v>440</v>
      </c>
      <c r="C240" s="121" t="s">
        <v>227</v>
      </c>
      <c r="D240" s="125">
        <v>46</v>
      </c>
      <c r="E240" s="125">
        <v>0</v>
      </c>
      <c r="F240" s="143">
        <v>41003</v>
      </c>
      <c r="G240" s="123">
        <v>41003</v>
      </c>
      <c r="H240" s="123"/>
      <c r="I240" s="123" t="s">
        <v>886</v>
      </c>
      <c r="J240" s="123">
        <v>41599</v>
      </c>
      <c r="K240" s="125">
        <v>155</v>
      </c>
      <c r="L240" s="125">
        <v>155</v>
      </c>
      <c r="M240" s="124" t="s">
        <v>538</v>
      </c>
      <c r="N240" s="125">
        <v>42</v>
      </c>
      <c r="O240" s="153"/>
    </row>
    <row r="241" spans="1:17" s="109" customFormat="1" ht="12.75">
      <c r="A241" s="116"/>
      <c r="B241" s="138" t="s">
        <v>442</v>
      </c>
      <c r="C241" s="121" t="s">
        <v>229</v>
      </c>
      <c r="D241" s="125">
        <v>11</v>
      </c>
      <c r="E241" s="125">
        <v>0</v>
      </c>
      <c r="F241" s="143">
        <v>41003</v>
      </c>
      <c r="G241" s="123">
        <v>41003</v>
      </c>
      <c r="H241" s="123"/>
      <c r="I241" s="123" t="s">
        <v>886</v>
      </c>
      <c r="J241" s="123">
        <v>41579</v>
      </c>
      <c r="K241" s="125">
        <v>17</v>
      </c>
      <c r="L241" s="125">
        <v>16</v>
      </c>
      <c r="M241" s="124" t="s">
        <v>538</v>
      </c>
      <c r="N241" s="125">
        <v>9</v>
      </c>
      <c r="O241" s="153"/>
    </row>
    <row r="242" spans="1:17" ht="25.5">
      <c r="A242" s="116"/>
      <c r="B242" s="138" t="s">
        <v>522</v>
      </c>
      <c r="C242" s="121" t="s">
        <v>523</v>
      </c>
      <c r="D242" s="125">
        <v>70</v>
      </c>
      <c r="E242" s="125">
        <v>0</v>
      </c>
      <c r="F242" s="123" t="s">
        <v>905</v>
      </c>
      <c r="G242" s="123" t="s">
        <v>905</v>
      </c>
      <c r="H242" s="123"/>
      <c r="I242" s="123"/>
      <c r="J242" s="123"/>
      <c r="K242" s="125"/>
      <c r="L242" s="125"/>
      <c r="M242" s="124" t="s">
        <v>538</v>
      </c>
      <c r="N242" s="125">
        <v>69</v>
      </c>
      <c r="O242" s="144"/>
      <c r="P242" s="108"/>
      <c r="Q242" s="108"/>
    </row>
    <row r="243" spans="1:17" ht="25.5">
      <c r="A243" s="116"/>
      <c r="B243" s="138" t="s">
        <v>377</v>
      </c>
      <c r="C243" s="121" t="s">
        <v>153</v>
      </c>
      <c r="D243" s="125">
        <v>0</v>
      </c>
      <c r="E243" s="125">
        <v>0</v>
      </c>
      <c r="F243" s="143">
        <v>39795</v>
      </c>
      <c r="G243" s="123">
        <v>39795</v>
      </c>
      <c r="H243" s="123"/>
      <c r="I243" s="123" t="s">
        <v>909</v>
      </c>
      <c r="J243" s="123" t="s">
        <v>501</v>
      </c>
      <c r="K243" s="125">
        <v>16</v>
      </c>
      <c r="L243" s="125" t="str">
        <f>IF(M60="E","",6)</f>
        <v/>
      </c>
      <c r="M243" s="124" t="s">
        <v>31</v>
      </c>
      <c r="N243" s="125">
        <v>0</v>
      </c>
      <c r="O243" s="153"/>
      <c r="P243" s="108"/>
      <c r="Q243" s="108"/>
    </row>
    <row r="244" spans="1:17" s="109" customFormat="1" ht="25.5">
      <c r="A244" s="116"/>
      <c r="B244" s="138" t="s">
        <v>378</v>
      </c>
      <c r="C244" s="121" t="s">
        <v>199</v>
      </c>
      <c r="D244" s="125">
        <v>7</v>
      </c>
      <c r="E244" s="125">
        <v>1</v>
      </c>
      <c r="F244" s="143">
        <v>39536</v>
      </c>
      <c r="G244" s="123">
        <v>39536</v>
      </c>
      <c r="H244" s="123"/>
      <c r="I244" s="123" t="s">
        <v>910</v>
      </c>
      <c r="J244" s="123" t="s">
        <v>1093</v>
      </c>
      <c r="K244" s="125">
        <v>49</v>
      </c>
      <c r="L244" s="125">
        <v>2</v>
      </c>
      <c r="M244" s="124" t="s">
        <v>40</v>
      </c>
      <c r="N244" s="125">
        <v>12</v>
      </c>
      <c r="O244" s="153"/>
    </row>
    <row r="245" spans="1:17" s="109" customFormat="1" ht="25.5">
      <c r="A245" s="116"/>
      <c r="B245" s="138" t="s">
        <v>476</v>
      </c>
      <c r="C245" s="121" t="s">
        <v>477</v>
      </c>
      <c r="D245" s="125">
        <v>47</v>
      </c>
      <c r="E245" s="125">
        <v>66</v>
      </c>
      <c r="F245" s="143">
        <v>41027</v>
      </c>
      <c r="G245" s="123">
        <v>41027</v>
      </c>
      <c r="H245" s="123"/>
      <c r="I245" s="123" t="s">
        <v>856</v>
      </c>
      <c r="J245" s="123" t="s">
        <v>1094</v>
      </c>
      <c r="K245" s="125">
        <v>362</v>
      </c>
      <c r="L245" s="125">
        <v>282</v>
      </c>
      <c r="M245" s="139" t="s">
        <v>62</v>
      </c>
      <c r="N245" s="125">
        <v>7</v>
      </c>
      <c r="O245" s="153"/>
    </row>
    <row r="246" spans="1:17" s="109" customFormat="1" ht="25.5">
      <c r="A246" s="116"/>
      <c r="B246" s="138" t="s">
        <v>379</v>
      </c>
      <c r="C246" s="121" t="s">
        <v>154</v>
      </c>
      <c r="D246" s="125">
        <v>34</v>
      </c>
      <c r="E246" s="125">
        <v>0</v>
      </c>
      <c r="F246" s="123" t="s">
        <v>911</v>
      </c>
      <c r="G246" s="123"/>
      <c r="H246" s="123" t="s">
        <v>984</v>
      </c>
      <c r="I246" s="123"/>
      <c r="J246" s="123"/>
      <c r="K246" s="125"/>
      <c r="L246" s="125"/>
      <c r="M246" s="139" t="s">
        <v>540</v>
      </c>
      <c r="N246" s="125">
        <v>37</v>
      </c>
      <c r="O246" s="153"/>
    </row>
    <row r="247" spans="1:17" s="109" customFormat="1" ht="25.5">
      <c r="A247" s="116"/>
      <c r="B247" s="138" t="s">
        <v>380</v>
      </c>
      <c r="C247" s="121" t="s">
        <v>155</v>
      </c>
      <c r="D247" s="125">
        <v>0</v>
      </c>
      <c r="E247" s="125">
        <v>14</v>
      </c>
      <c r="F247" s="123" t="s">
        <v>1046</v>
      </c>
      <c r="G247" s="123" t="s">
        <v>1046</v>
      </c>
      <c r="H247" s="123"/>
      <c r="I247" s="123" t="s">
        <v>912</v>
      </c>
      <c r="J247" s="123" t="s">
        <v>1095</v>
      </c>
      <c r="K247" s="125">
        <v>207</v>
      </c>
      <c r="L247" s="125" t="str">
        <f>IF(M60="E","",174)</f>
        <v/>
      </c>
      <c r="M247" s="124" t="s">
        <v>31</v>
      </c>
      <c r="N247" s="125">
        <v>0</v>
      </c>
      <c r="O247" s="153"/>
    </row>
    <row r="248" spans="1:17" s="109" customFormat="1" ht="25.5">
      <c r="A248" s="116"/>
      <c r="B248" s="138" t="s">
        <v>381</v>
      </c>
      <c r="C248" s="121" t="s">
        <v>156</v>
      </c>
      <c r="D248" s="125">
        <v>60</v>
      </c>
      <c r="E248" s="125">
        <v>0</v>
      </c>
      <c r="F248" s="123" t="s">
        <v>1047</v>
      </c>
      <c r="G248" s="123" t="s">
        <v>1047</v>
      </c>
      <c r="H248" s="123"/>
      <c r="I248" s="123">
        <v>40156</v>
      </c>
      <c r="J248" s="123" t="s">
        <v>1096</v>
      </c>
      <c r="K248" s="125">
        <v>46</v>
      </c>
      <c r="L248" s="125">
        <v>1</v>
      </c>
      <c r="M248" s="124" t="s">
        <v>40</v>
      </c>
      <c r="N248" s="125">
        <v>59</v>
      </c>
      <c r="O248" s="145"/>
    </row>
    <row r="249" spans="1:17" s="109" customFormat="1" ht="25.5">
      <c r="A249" s="116"/>
      <c r="B249" s="138" t="s">
        <v>393</v>
      </c>
      <c r="C249" s="121" t="s">
        <v>157</v>
      </c>
      <c r="D249" s="125">
        <v>0</v>
      </c>
      <c r="E249" s="125">
        <v>18</v>
      </c>
      <c r="F249" s="143">
        <v>40121</v>
      </c>
      <c r="G249" s="123">
        <v>40121</v>
      </c>
      <c r="H249" s="123"/>
      <c r="I249" s="123" t="s">
        <v>809</v>
      </c>
      <c r="J249" s="123" t="s">
        <v>1097</v>
      </c>
      <c r="K249" s="125">
        <v>80</v>
      </c>
      <c r="L249" s="125"/>
      <c r="M249" s="139" t="s">
        <v>31</v>
      </c>
      <c r="N249" s="125">
        <v>0</v>
      </c>
      <c r="O249" s="153"/>
    </row>
    <row r="250" spans="1:17" s="109" customFormat="1" ht="25.5">
      <c r="A250" s="116"/>
      <c r="B250" s="138" t="s">
        <v>382</v>
      </c>
      <c r="C250" s="121" t="s">
        <v>158</v>
      </c>
      <c r="D250" s="125">
        <v>17</v>
      </c>
      <c r="E250" s="125">
        <v>93</v>
      </c>
      <c r="F250" s="143">
        <v>40313</v>
      </c>
      <c r="G250" s="123">
        <v>40313</v>
      </c>
      <c r="H250" s="123"/>
      <c r="I250" s="123" t="s">
        <v>913</v>
      </c>
      <c r="J250" s="123" t="s">
        <v>998</v>
      </c>
      <c r="K250" s="125">
        <v>1196</v>
      </c>
      <c r="L250" s="125">
        <v>362</v>
      </c>
      <c r="M250" s="124" t="s">
        <v>513</v>
      </c>
      <c r="N250" s="125">
        <v>20</v>
      </c>
      <c r="O250" s="153"/>
    </row>
    <row r="251" spans="1:17" s="109" customFormat="1" ht="25.5">
      <c r="A251" s="116"/>
      <c r="B251" s="138" t="s">
        <v>478</v>
      </c>
      <c r="C251" s="121" t="s">
        <v>479</v>
      </c>
      <c r="D251" s="125">
        <v>94</v>
      </c>
      <c r="E251" s="125">
        <v>112</v>
      </c>
      <c r="F251" s="143">
        <v>41045</v>
      </c>
      <c r="G251" s="123">
        <v>41045</v>
      </c>
      <c r="H251" s="123"/>
      <c r="I251" s="123" t="s">
        <v>868</v>
      </c>
      <c r="J251" s="123" t="s">
        <v>1098</v>
      </c>
      <c r="K251" s="125">
        <v>410</v>
      </c>
      <c r="L251" s="125">
        <v>387</v>
      </c>
      <c r="M251" s="139" t="s">
        <v>62</v>
      </c>
      <c r="N251" s="125">
        <v>52</v>
      </c>
      <c r="O251" s="153"/>
    </row>
    <row r="252" spans="1:17" s="109" customFormat="1" ht="25.5">
      <c r="A252" s="116"/>
      <c r="B252" s="138" t="s">
        <v>480</v>
      </c>
      <c r="C252" s="121" t="s">
        <v>481</v>
      </c>
      <c r="D252" s="125">
        <v>45</v>
      </c>
      <c r="E252" s="125">
        <v>39</v>
      </c>
      <c r="F252" s="143">
        <v>41045</v>
      </c>
      <c r="G252" s="123">
        <v>41045</v>
      </c>
      <c r="H252" s="123"/>
      <c r="I252" s="123" t="s">
        <v>868</v>
      </c>
      <c r="J252" s="123" t="s">
        <v>1099</v>
      </c>
      <c r="K252" s="125">
        <v>229</v>
      </c>
      <c r="L252" s="125">
        <v>209</v>
      </c>
      <c r="M252" s="139" t="s">
        <v>62</v>
      </c>
      <c r="N252" s="125">
        <v>24</v>
      </c>
      <c r="O252" s="153"/>
    </row>
    <row r="253" spans="1:17" s="109" customFormat="1" ht="25.5">
      <c r="A253" s="116"/>
      <c r="B253" s="138" t="s">
        <v>383</v>
      </c>
      <c r="C253" s="121" t="s">
        <v>159</v>
      </c>
      <c r="D253" s="125">
        <v>45</v>
      </c>
      <c r="E253" s="125">
        <v>2</v>
      </c>
      <c r="F253" s="143">
        <v>39700</v>
      </c>
      <c r="G253" s="123">
        <v>39700</v>
      </c>
      <c r="H253" s="123"/>
      <c r="I253" s="123" t="s">
        <v>821</v>
      </c>
      <c r="J253" s="123" t="s">
        <v>1101</v>
      </c>
      <c r="K253" s="125">
        <v>131</v>
      </c>
      <c r="L253" s="125">
        <v>10</v>
      </c>
      <c r="M253" s="124" t="s">
        <v>40</v>
      </c>
      <c r="N253" s="125">
        <v>51</v>
      </c>
      <c r="O253" s="153"/>
    </row>
    <row r="254" spans="1:17" s="109" customFormat="1" ht="25.5">
      <c r="A254" s="116"/>
      <c r="B254" s="138">
        <v>91801</v>
      </c>
      <c r="C254" s="121" t="s">
        <v>160</v>
      </c>
      <c r="D254" s="125">
        <v>33</v>
      </c>
      <c r="E254" s="125">
        <v>0</v>
      </c>
      <c r="F254" s="158" t="s">
        <v>1029</v>
      </c>
      <c r="G254" s="158" t="s">
        <v>1029</v>
      </c>
      <c r="H254" s="123"/>
      <c r="I254" s="123" t="s">
        <v>893</v>
      </c>
      <c r="J254" s="123">
        <v>41599</v>
      </c>
      <c r="K254" s="125">
        <v>36</v>
      </c>
      <c r="L254" s="125">
        <v>36</v>
      </c>
      <c r="M254" s="139" t="s">
        <v>985</v>
      </c>
      <c r="N254" s="125">
        <v>38</v>
      </c>
      <c r="O254" s="153"/>
    </row>
    <row r="255" spans="1:17" s="109" customFormat="1" ht="25.5">
      <c r="A255" s="116"/>
      <c r="B255" s="138" t="s">
        <v>384</v>
      </c>
      <c r="C255" s="121" t="s">
        <v>161</v>
      </c>
      <c r="D255" s="125">
        <v>0</v>
      </c>
      <c r="E255" s="125">
        <v>3</v>
      </c>
      <c r="F255" s="143">
        <v>40303</v>
      </c>
      <c r="G255" s="123">
        <v>40303</v>
      </c>
      <c r="H255" s="123"/>
      <c r="I255" s="123" t="s">
        <v>869</v>
      </c>
      <c r="J255" s="123" t="s">
        <v>1102</v>
      </c>
      <c r="K255" s="125">
        <v>233</v>
      </c>
      <c r="L255" s="125" t="str">
        <f>IF(M60="E","",181)</f>
        <v/>
      </c>
      <c r="M255" s="124" t="s">
        <v>31</v>
      </c>
      <c r="N255" s="125">
        <v>0</v>
      </c>
      <c r="O255" s="153"/>
    </row>
    <row r="256" spans="1:17" ht="25.5">
      <c r="A256" s="116"/>
      <c r="B256" s="138" t="s">
        <v>429</v>
      </c>
      <c r="C256" s="121" t="s">
        <v>215</v>
      </c>
      <c r="D256" s="125">
        <v>0</v>
      </c>
      <c r="E256" s="125">
        <v>17</v>
      </c>
      <c r="F256" s="143" t="s">
        <v>983</v>
      </c>
      <c r="G256" s="123" t="s">
        <v>983</v>
      </c>
      <c r="H256" s="123"/>
      <c r="I256" s="123" t="s">
        <v>788</v>
      </c>
      <c r="J256" s="123" t="s">
        <v>1103</v>
      </c>
      <c r="K256" s="125">
        <v>334</v>
      </c>
      <c r="L256" s="125" t="str">
        <f>IF(M60="E","",131)</f>
        <v/>
      </c>
      <c r="M256" s="124" t="s">
        <v>31</v>
      </c>
      <c r="N256" s="125">
        <v>0</v>
      </c>
      <c r="O256" s="153"/>
      <c r="P256" s="108"/>
      <c r="Q256" s="108"/>
    </row>
    <row r="257" spans="1:17" ht="25.5">
      <c r="A257" s="116"/>
      <c r="B257" s="138" t="s">
        <v>385</v>
      </c>
      <c r="C257" s="121" t="s">
        <v>162</v>
      </c>
      <c r="D257" s="127">
        <v>0</v>
      </c>
      <c r="E257" s="127">
        <v>419</v>
      </c>
      <c r="F257" s="123" t="s">
        <v>1006</v>
      </c>
      <c r="G257" s="123" t="s">
        <v>1006</v>
      </c>
      <c r="H257" s="123"/>
      <c r="I257" s="123" t="s">
        <v>1007</v>
      </c>
      <c r="J257" s="123" t="s">
        <v>1104</v>
      </c>
      <c r="K257" s="127">
        <v>11331</v>
      </c>
      <c r="L257" s="127" t="str">
        <f>IF(M60="E","",4367)</f>
        <v/>
      </c>
      <c r="M257" s="124" t="s">
        <v>31</v>
      </c>
      <c r="N257" s="127">
        <v>0</v>
      </c>
      <c r="O257" s="153"/>
      <c r="P257" s="108"/>
      <c r="Q257" s="108"/>
    </row>
    <row r="258" spans="1:17" s="109" customFormat="1" ht="25.5">
      <c r="A258" s="116"/>
      <c r="B258" s="138" t="s">
        <v>386</v>
      </c>
      <c r="C258" s="121" t="s">
        <v>163</v>
      </c>
      <c r="D258" s="125">
        <v>0</v>
      </c>
      <c r="E258" s="125">
        <v>647</v>
      </c>
      <c r="F258" s="143">
        <v>39970</v>
      </c>
      <c r="G258" s="123">
        <v>39970</v>
      </c>
      <c r="H258" s="123"/>
      <c r="I258" s="123">
        <v>40352</v>
      </c>
      <c r="J258" s="123" t="s">
        <v>1105</v>
      </c>
      <c r="K258" s="125">
        <v>11929</v>
      </c>
      <c r="L258" s="125" t="str">
        <f>IF(M60="E","",8825)</f>
        <v/>
      </c>
      <c r="M258" s="124" t="s">
        <v>31</v>
      </c>
      <c r="N258" s="125">
        <v>0</v>
      </c>
      <c r="O258" s="153"/>
    </row>
    <row r="259" spans="1:17" s="109" customFormat="1" ht="25.5">
      <c r="A259" s="116"/>
      <c r="B259" s="138" t="s">
        <v>387</v>
      </c>
      <c r="C259" s="121" t="s">
        <v>200</v>
      </c>
      <c r="D259" s="125">
        <v>0</v>
      </c>
      <c r="E259" s="125">
        <v>50</v>
      </c>
      <c r="F259" s="143">
        <v>39767</v>
      </c>
      <c r="G259" s="123">
        <v>39767</v>
      </c>
      <c r="H259" s="123"/>
      <c r="I259" s="123" t="s">
        <v>914</v>
      </c>
      <c r="J259" s="123" t="s">
        <v>1106</v>
      </c>
      <c r="K259" s="125">
        <v>611</v>
      </c>
      <c r="L259" s="125" t="str">
        <f>IF(M60="E","",482)</f>
        <v/>
      </c>
      <c r="M259" s="124" t="s">
        <v>31</v>
      </c>
      <c r="N259" s="125">
        <v>0</v>
      </c>
      <c r="O259" s="153"/>
    </row>
    <row r="260" spans="1:17" s="109" customFormat="1" ht="25.5">
      <c r="A260" s="116"/>
      <c r="B260" s="138" t="s">
        <v>388</v>
      </c>
      <c r="C260" s="121" t="s">
        <v>201</v>
      </c>
      <c r="D260" s="125">
        <v>0</v>
      </c>
      <c r="E260" s="125">
        <v>50</v>
      </c>
      <c r="F260" s="143">
        <v>39970</v>
      </c>
      <c r="G260" s="123">
        <v>39970</v>
      </c>
      <c r="H260" s="123"/>
      <c r="I260" s="123" t="s">
        <v>817</v>
      </c>
      <c r="J260" s="123" t="s">
        <v>1107</v>
      </c>
      <c r="K260" s="125">
        <v>500</v>
      </c>
      <c r="L260" s="125">
        <v>18</v>
      </c>
      <c r="M260" s="139" t="s">
        <v>40</v>
      </c>
      <c r="N260" s="125">
        <v>1</v>
      </c>
      <c r="O260" s="153"/>
    </row>
    <row r="261" spans="1:17" s="109" customFormat="1" ht="25.5">
      <c r="A261" s="116"/>
      <c r="B261" s="138" t="s">
        <v>389</v>
      </c>
      <c r="C261" s="121" t="s">
        <v>164</v>
      </c>
      <c r="D261" s="125">
        <v>68</v>
      </c>
      <c r="E261" s="125">
        <v>26</v>
      </c>
      <c r="F261" s="143">
        <v>39953</v>
      </c>
      <c r="G261" s="123">
        <v>39953</v>
      </c>
      <c r="H261" s="123"/>
      <c r="I261" s="123" t="s">
        <v>1048</v>
      </c>
      <c r="J261" s="123" t="s">
        <v>1108</v>
      </c>
      <c r="K261" s="125">
        <v>159</v>
      </c>
      <c r="L261" s="125">
        <v>8</v>
      </c>
      <c r="M261" s="124" t="s">
        <v>775</v>
      </c>
      <c r="N261" s="125">
        <v>57</v>
      </c>
      <c r="O261" s="153"/>
    </row>
    <row r="262" spans="1:17" s="109" customFormat="1" ht="12.75">
      <c r="A262" s="116"/>
      <c r="B262" s="138" t="s">
        <v>390</v>
      </c>
      <c r="C262" s="121" t="s">
        <v>165</v>
      </c>
      <c r="D262" s="125">
        <v>33</v>
      </c>
      <c r="E262" s="125">
        <v>0</v>
      </c>
      <c r="F262" s="123" t="s">
        <v>915</v>
      </c>
      <c r="G262" s="123"/>
      <c r="H262" s="123"/>
      <c r="I262" s="123"/>
      <c r="J262" s="123"/>
      <c r="K262" s="125"/>
      <c r="L262" s="125"/>
      <c r="M262" s="139" t="s">
        <v>540</v>
      </c>
      <c r="N262" s="125">
        <v>133</v>
      </c>
      <c r="O262" s="153"/>
    </row>
    <row r="263" spans="1:17" s="109" customFormat="1" ht="12.75">
      <c r="A263" s="116"/>
      <c r="B263" s="138" t="s">
        <v>391</v>
      </c>
      <c r="C263" s="121" t="s">
        <v>202</v>
      </c>
      <c r="D263" s="125">
        <v>0</v>
      </c>
      <c r="E263" s="125">
        <v>35</v>
      </c>
      <c r="F263" s="123">
        <v>40348</v>
      </c>
      <c r="G263" s="123">
        <v>40348</v>
      </c>
      <c r="H263" s="123"/>
      <c r="I263" s="123" t="s">
        <v>806</v>
      </c>
      <c r="J263" s="123" t="s">
        <v>916</v>
      </c>
      <c r="K263" s="125">
        <v>77</v>
      </c>
      <c r="L263" s="125" t="str">
        <f>IF(M60="E","",44)</f>
        <v/>
      </c>
      <c r="M263" s="124" t="s">
        <v>31</v>
      </c>
      <c r="N263" s="125">
        <v>0</v>
      </c>
      <c r="O263" s="153"/>
    </row>
    <row r="264" spans="1:17" s="109" customFormat="1" ht="25.5">
      <c r="A264" s="116"/>
      <c r="B264" s="138" t="s">
        <v>498</v>
      </c>
      <c r="C264" s="121" t="s">
        <v>499</v>
      </c>
      <c r="D264" s="125">
        <v>23</v>
      </c>
      <c r="E264" s="125">
        <v>143</v>
      </c>
      <c r="F264" s="123">
        <v>41052</v>
      </c>
      <c r="G264" s="123">
        <v>41052</v>
      </c>
      <c r="H264" s="123"/>
      <c r="I264" s="123" t="s">
        <v>828</v>
      </c>
      <c r="J264" s="123" t="s">
        <v>1109</v>
      </c>
      <c r="K264" s="125">
        <v>191</v>
      </c>
      <c r="L264" s="125">
        <v>11</v>
      </c>
      <c r="M264" s="124" t="s">
        <v>538</v>
      </c>
      <c r="N264" s="125">
        <v>0</v>
      </c>
      <c r="O264" s="153"/>
    </row>
    <row r="265" spans="1:17" s="109" customFormat="1" ht="25.5">
      <c r="A265" s="116"/>
      <c r="B265" s="138" t="s">
        <v>392</v>
      </c>
      <c r="C265" s="121" t="s">
        <v>166</v>
      </c>
      <c r="D265" s="125">
        <v>0</v>
      </c>
      <c r="E265" s="125">
        <v>4</v>
      </c>
      <c r="F265" s="123">
        <v>40355</v>
      </c>
      <c r="G265" s="123" t="s">
        <v>1049</v>
      </c>
      <c r="H265" s="123"/>
      <c r="I265" s="123" t="s">
        <v>917</v>
      </c>
      <c r="J265" s="123" t="s">
        <v>746</v>
      </c>
      <c r="K265" s="125">
        <v>68</v>
      </c>
      <c r="L265" s="125" t="str">
        <f>IF(M60="E","",47)</f>
        <v/>
      </c>
      <c r="M265" s="124" t="s">
        <v>31</v>
      </c>
      <c r="N265" s="125">
        <v>0</v>
      </c>
      <c r="O265" s="153"/>
    </row>
    <row r="266" spans="1:17" s="109" customFormat="1" ht="25.5">
      <c r="A266" s="116"/>
      <c r="B266" s="138" t="s">
        <v>445</v>
      </c>
      <c r="C266" s="121" t="s">
        <v>238</v>
      </c>
      <c r="D266" s="125">
        <v>5</v>
      </c>
      <c r="E266" s="125">
        <v>23</v>
      </c>
      <c r="F266" s="123">
        <v>40705</v>
      </c>
      <c r="G266" s="123">
        <v>40705</v>
      </c>
      <c r="H266" s="123"/>
      <c r="I266" s="123" t="s">
        <v>866</v>
      </c>
      <c r="J266" s="123" t="s">
        <v>1110</v>
      </c>
      <c r="K266" s="125">
        <v>292</v>
      </c>
      <c r="L266" s="125">
        <v>199</v>
      </c>
      <c r="M266" s="124"/>
      <c r="N266" s="125">
        <v>0</v>
      </c>
      <c r="O266" s="153"/>
    </row>
    <row r="268" spans="1:17" ht="47.25" customHeight="1">
      <c r="A268" s="110"/>
      <c r="B268" s="111"/>
      <c r="C268" s="174" t="s">
        <v>1050</v>
      </c>
      <c r="D268" s="174"/>
      <c r="E268" s="174"/>
      <c r="F268" s="174"/>
      <c r="G268" s="174"/>
      <c r="H268" s="174"/>
      <c r="I268" s="174"/>
      <c r="J268" s="174"/>
      <c r="K268" s="174"/>
      <c r="L268" s="174"/>
      <c r="M268" s="174"/>
      <c r="N268" s="174"/>
      <c r="O268" s="142"/>
      <c r="P268" s="119"/>
      <c r="Q268" s="117"/>
    </row>
    <row r="270" spans="1:17" s="113" customFormat="1">
      <c r="A270" s="108"/>
      <c r="B270" s="108"/>
      <c r="C270" s="112" t="s">
        <v>973</v>
      </c>
      <c r="D270" s="118"/>
      <c r="E270" s="118"/>
      <c r="F270" s="114"/>
      <c r="G270" s="114"/>
      <c r="H270" s="114"/>
      <c r="I270" s="114"/>
      <c r="J270" s="114"/>
      <c r="K270" s="114"/>
      <c r="L270" s="114"/>
      <c r="M270" s="114"/>
      <c r="N270" s="114"/>
      <c r="O270" s="114"/>
      <c r="P270" s="120"/>
      <c r="Q270" s="118"/>
    </row>
    <row r="271" spans="1:17" s="113" customFormat="1">
      <c r="A271" s="108"/>
      <c r="B271" s="108"/>
      <c r="C271" s="112"/>
      <c r="D271" s="118"/>
      <c r="E271" s="118"/>
      <c r="F271" s="114"/>
      <c r="G271" s="114"/>
      <c r="H271" s="114"/>
      <c r="I271" s="114"/>
      <c r="J271" s="114"/>
      <c r="K271" s="114"/>
      <c r="L271" s="114"/>
      <c r="M271" s="114"/>
      <c r="N271" s="114"/>
      <c r="O271" s="114"/>
      <c r="P271" s="120"/>
      <c r="Q271" s="118"/>
    </row>
    <row r="272" spans="1:17" s="113" customFormat="1">
      <c r="A272" s="108"/>
      <c r="B272" s="108"/>
      <c r="C272" s="112" t="s">
        <v>234</v>
      </c>
      <c r="D272" s="118"/>
      <c r="E272" s="118"/>
      <c r="F272" s="114"/>
      <c r="G272" s="114"/>
      <c r="H272" s="114"/>
      <c r="I272" s="114"/>
      <c r="J272" s="114"/>
      <c r="K272" s="114"/>
      <c r="L272" s="114"/>
      <c r="M272" s="114"/>
      <c r="N272" s="114"/>
      <c r="O272" s="114"/>
      <c r="P272" s="120"/>
      <c r="Q272" s="118"/>
    </row>
    <row r="273" spans="1:17">
      <c r="C273" s="140"/>
    </row>
    <row r="274" spans="1:17">
      <c r="C274" s="140"/>
    </row>
    <row r="275" spans="1:17" s="113" customFormat="1">
      <c r="A275" s="108"/>
      <c r="B275" s="108"/>
      <c r="C275" s="115" t="s">
        <v>15</v>
      </c>
      <c r="D275" s="118"/>
      <c r="E275" s="118"/>
      <c r="F275" s="114"/>
      <c r="G275" s="114"/>
      <c r="H275" s="114"/>
      <c r="I275" s="114"/>
      <c r="J275" s="114"/>
      <c r="K275" s="114"/>
      <c r="L275" s="114"/>
      <c r="M275" s="114"/>
      <c r="N275" s="114"/>
      <c r="O275" s="114"/>
      <c r="P275" s="120"/>
      <c r="Q275" s="118"/>
    </row>
    <row r="276" spans="1:17" s="113" customFormat="1" ht="12" customHeight="1">
      <c r="A276" s="108"/>
      <c r="B276" s="108"/>
      <c r="C276" s="112" t="s">
        <v>760</v>
      </c>
      <c r="D276" s="118"/>
      <c r="E276" s="118"/>
      <c r="F276" s="114"/>
      <c r="G276" s="114"/>
      <c r="H276" s="114"/>
      <c r="I276" s="114"/>
      <c r="J276" s="114"/>
      <c r="K276" s="114"/>
      <c r="L276" s="114"/>
      <c r="M276" s="114"/>
      <c r="N276" s="114"/>
      <c r="O276" s="114"/>
      <c r="P276" s="120"/>
      <c r="Q276" s="118"/>
    </row>
    <row r="277" spans="1:17" s="113" customFormat="1">
      <c r="A277" s="108"/>
      <c r="B277" s="108"/>
      <c r="C277" s="112" t="s">
        <v>761</v>
      </c>
      <c r="D277" s="118"/>
      <c r="E277" s="118"/>
      <c r="F277" s="114"/>
      <c r="G277" s="114"/>
      <c r="H277" s="114"/>
      <c r="I277" s="114"/>
      <c r="J277" s="114"/>
      <c r="K277" s="114"/>
      <c r="L277" s="114"/>
      <c r="M277" s="114"/>
      <c r="N277" s="114"/>
      <c r="O277" s="114"/>
      <c r="P277" s="120"/>
      <c r="Q277" s="118"/>
    </row>
    <row r="278" spans="1:17" s="113" customFormat="1">
      <c r="A278" s="108"/>
      <c r="B278" s="108"/>
      <c r="C278" s="112" t="s">
        <v>762</v>
      </c>
      <c r="D278" s="118"/>
      <c r="E278" s="118"/>
      <c r="F278" s="114"/>
      <c r="G278" s="114"/>
      <c r="H278" s="114"/>
      <c r="I278" s="114"/>
      <c r="J278" s="114"/>
      <c r="K278" s="114"/>
      <c r="L278" s="114"/>
      <c r="M278" s="114"/>
      <c r="N278" s="114"/>
      <c r="O278" s="114"/>
      <c r="P278" s="120"/>
      <c r="Q278" s="118"/>
    </row>
    <row r="279" spans="1:17" s="113" customFormat="1">
      <c r="A279" s="108"/>
      <c r="B279" s="108"/>
      <c r="C279" s="112" t="s">
        <v>763</v>
      </c>
      <c r="D279" s="118"/>
      <c r="E279" s="118"/>
      <c r="F279" s="114"/>
      <c r="G279" s="114"/>
      <c r="H279" s="114"/>
      <c r="I279" s="114"/>
      <c r="J279" s="114"/>
      <c r="K279" s="114"/>
      <c r="L279" s="114"/>
      <c r="M279" s="114"/>
      <c r="N279" s="114"/>
      <c r="O279" s="114"/>
      <c r="P279" s="120"/>
      <c r="Q279" s="118"/>
    </row>
    <row r="280" spans="1:17" s="113" customFormat="1">
      <c r="A280" s="108"/>
      <c r="B280" s="108"/>
      <c r="C280" s="112" t="s">
        <v>764</v>
      </c>
      <c r="D280" s="118"/>
      <c r="E280" s="118"/>
      <c r="F280" s="114"/>
      <c r="G280" s="114"/>
      <c r="H280" s="114"/>
      <c r="I280" s="114"/>
      <c r="J280" s="114"/>
      <c r="K280" s="114"/>
      <c r="L280" s="114"/>
      <c r="M280" s="114"/>
      <c r="N280" s="114"/>
      <c r="O280" s="114"/>
      <c r="P280" s="120"/>
      <c r="Q280" s="118"/>
    </row>
    <row r="281" spans="1:17" s="113" customFormat="1">
      <c r="A281" s="108"/>
      <c r="B281" s="108"/>
      <c r="C281" s="112" t="s">
        <v>765</v>
      </c>
      <c r="D281" s="118"/>
      <c r="E281" s="118"/>
      <c r="F281" s="114"/>
      <c r="G281" s="114"/>
      <c r="H281" s="114"/>
      <c r="I281" s="114"/>
      <c r="J281" s="114"/>
      <c r="K281" s="114"/>
      <c r="L281" s="114"/>
      <c r="M281" s="114"/>
      <c r="N281" s="114"/>
      <c r="O281" s="114"/>
      <c r="P281" s="120"/>
      <c r="Q281" s="118"/>
    </row>
    <row r="282" spans="1:17" s="113" customFormat="1">
      <c r="A282" s="108"/>
      <c r="B282" s="108"/>
      <c r="C282" s="112" t="s">
        <v>766</v>
      </c>
      <c r="D282" s="118"/>
      <c r="E282" s="118"/>
      <c r="F282" s="114"/>
      <c r="G282" s="114"/>
      <c r="H282" s="114"/>
      <c r="I282" s="114"/>
      <c r="J282" s="114"/>
      <c r="K282" s="114"/>
      <c r="L282" s="114"/>
      <c r="M282" s="114"/>
      <c r="N282" s="114"/>
      <c r="O282" s="114"/>
      <c r="P282" s="120"/>
      <c r="Q282" s="118"/>
    </row>
    <row r="283" spans="1:17" s="113" customFormat="1">
      <c r="A283" s="108"/>
      <c r="B283" s="108"/>
      <c r="C283" s="112" t="s">
        <v>767</v>
      </c>
      <c r="D283" s="118"/>
      <c r="E283" s="118"/>
      <c r="F283" s="114"/>
      <c r="G283" s="114"/>
      <c r="H283" s="114"/>
      <c r="I283" s="114"/>
      <c r="J283" s="114"/>
      <c r="K283" s="114"/>
      <c r="L283" s="114"/>
      <c r="M283" s="114"/>
      <c r="N283" s="114"/>
      <c r="O283" s="114"/>
      <c r="P283" s="120"/>
      <c r="Q283" s="118"/>
    </row>
    <row r="284" spans="1:17" s="113" customFormat="1">
      <c r="A284" s="108"/>
      <c r="B284" s="108"/>
      <c r="C284" s="112" t="s">
        <v>768</v>
      </c>
      <c r="D284" s="118"/>
      <c r="E284" s="118"/>
      <c r="F284" s="114"/>
      <c r="G284" s="114"/>
      <c r="H284" s="114"/>
      <c r="I284" s="114"/>
      <c r="J284" s="114"/>
      <c r="K284" s="114"/>
      <c r="L284" s="114"/>
      <c r="M284" s="114"/>
      <c r="N284" s="114"/>
      <c r="O284" s="114"/>
      <c r="P284" s="120"/>
      <c r="Q284" s="118"/>
    </row>
    <row r="285" spans="1:17" s="113" customFormat="1">
      <c r="A285" s="108"/>
      <c r="B285" s="108"/>
      <c r="C285" s="112" t="s">
        <v>769</v>
      </c>
      <c r="D285" s="118"/>
      <c r="E285" s="118"/>
      <c r="F285" s="114"/>
      <c r="G285" s="114"/>
      <c r="H285" s="114"/>
      <c r="I285" s="114"/>
      <c r="J285" s="114"/>
      <c r="K285" s="114"/>
      <c r="L285" s="114"/>
      <c r="M285" s="114"/>
      <c r="N285" s="114"/>
      <c r="O285" s="114"/>
      <c r="P285" s="120"/>
      <c r="Q285" s="118"/>
    </row>
    <row r="286" spans="1:17" s="113" customFormat="1">
      <c r="A286" s="108"/>
      <c r="B286" s="108"/>
      <c r="C286" s="112" t="s">
        <v>770</v>
      </c>
      <c r="D286" s="118"/>
      <c r="E286" s="118"/>
      <c r="F286" s="114"/>
      <c r="G286" s="114"/>
      <c r="H286" s="114"/>
      <c r="I286" s="114"/>
      <c r="J286" s="114"/>
      <c r="K286" s="114"/>
      <c r="L286" s="114"/>
      <c r="M286" s="114"/>
      <c r="N286" s="114"/>
      <c r="O286" s="114"/>
      <c r="P286" s="120"/>
      <c r="Q286" s="118"/>
    </row>
    <row r="287" spans="1:17">
      <c r="C287" s="112" t="s">
        <v>771</v>
      </c>
    </row>
    <row r="288" spans="1:17">
      <c r="C288" s="108" t="s">
        <v>772</v>
      </c>
      <c r="D288" s="108"/>
      <c r="E288" s="108"/>
      <c r="F288" s="108"/>
      <c r="G288" s="108"/>
      <c r="H288" s="108"/>
      <c r="I288" s="113"/>
      <c r="J288" s="108"/>
      <c r="K288" s="108"/>
      <c r="L288" s="108"/>
      <c r="M288" s="108"/>
      <c r="N288" s="108"/>
      <c r="O288" s="108"/>
      <c r="P288" s="108"/>
      <c r="Q288" s="108"/>
    </row>
    <row r="289" spans="3:17">
      <c r="C289" s="108" t="s">
        <v>773</v>
      </c>
      <c r="D289" s="108"/>
      <c r="E289" s="108"/>
      <c r="F289" s="108"/>
      <c r="G289" s="108"/>
      <c r="H289" s="108"/>
      <c r="I289" s="113"/>
      <c r="J289" s="108"/>
      <c r="K289" s="108"/>
      <c r="L289" s="108"/>
      <c r="M289" s="108"/>
      <c r="N289" s="108"/>
      <c r="O289" s="108"/>
      <c r="P289" s="108"/>
      <c r="Q289" s="108"/>
    </row>
  </sheetData>
  <mergeCells count="7">
    <mergeCell ref="C268:N268"/>
    <mergeCell ref="F6:I7"/>
    <mergeCell ref="A1:B5"/>
    <mergeCell ref="A6:A7"/>
    <mergeCell ref="C6:C7"/>
    <mergeCell ref="D6:D7"/>
    <mergeCell ref="E6:E7"/>
  </mergeCells>
  <pageMargins left="0.7" right="0.7" top="0.75" bottom="0.75" header="0.3" footer="0.3"/>
  <pageSetup scale="70" orientation="landscape" r:id="rId1"/>
  <headerFooter>
    <oddFooter>&amp;LJanuary 15, 2014&amp;RPage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30"/>
  <sheetViews>
    <sheetView topLeftCell="A22" zoomScaleNormal="100" zoomScaleSheetLayoutView="100" workbookViewId="0"/>
  </sheetViews>
  <sheetFormatPr defaultRowHeight="12.75"/>
  <cols>
    <col min="1" max="1" width="13" style="3" customWidth="1"/>
    <col min="2" max="2" width="82" style="3" customWidth="1"/>
    <col min="3" max="16384" width="9.140625" style="3"/>
  </cols>
  <sheetData>
    <row r="1" spans="1:2">
      <c r="A1" s="1" t="s">
        <v>9</v>
      </c>
      <c r="B1" s="2"/>
    </row>
    <row r="2" spans="1:2">
      <c r="A2" s="4"/>
      <c r="B2" s="5"/>
    </row>
    <row r="3" spans="1:2">
      <c r="A3" s="4" t="s">
        <v>12</v>
      </c>
      <c r="B3" s="5"/>
    </row>
    <row r="4" spans="1:2">
      <c r="A4" s="4"/>
      <c r="B4" s="5"/>
    </row>
    <row r="5" spans="1:2">
      <c r="A5" s="6" t="s">
        <v>974</v>
      </c>
      <c r="B5" s="7"/>
    </row>
    <row r="6" spans="1:2">
      <c r="A6" s="8"/>
      <c r="B6" s="9"/>
    </row>
    <row r="7" spans="1:2">
      <c r="A7" s="10"/>
      <c r="B7" s="11"/>
    </row>
    <row r="8" spans="1:2" ht="25.5">
      <c r="A8" s="26" t="s">
        <v>10</v>
      </c>
      <c r="B8" s="12" t="s">
        <v>11</v>
      </c>
    </row>
    <row r="9" spans="1:2" ht="18" customHeight="1">
      <c r="A9" s="40">
        <v>40009</v>
      </c>
      <c r="B9" s="30" t="s">
        <v>18</v>
      </c>
    </row>
    <row r="10" spans="1:2" ht="18" customHeight="1">
      <c r="A10" s="40">
        <v>40035</v>
      </c>
      <c r="B10" s="30" t="s">
        <v>21</v>
      </c>
    </row>
    <row r="11" spans="1:2" ht="18" customHeight="1">
      <c r="A11" s="40">
        <v>40067</v>
      </c>
      <c r="B11" s="30" t="s">
        <v>19</v>
      </c>
    </row>
    <row r="12" spans="1:2" ht="18" customHeight="1">
      <c r="A12" s="40">
        <v>40099</v>
      </c>
      <c r="B12" s="30" t="s">
        <v>20</v>
      </c>
    </row>
    <row r="13" spans="1:2" ht="25.5">
      <c r="A13" s="40">
        <v>40105</v>
      </c>
      <c r="B13" s="30" t="s">
        <v>22</v>
      </c>
    </row>
    <row r="14" spans="1:2" ht="18" customHeight="1">
      <c r="A14" s="40">
        <v>40107</v>
      </c>
      <c r="B14" s="30" t="s">
        <v>24</v>
      </c>
    </row>
    <row r="15" spans="1:2" ht="18" customHeight="1">
      <c r="A15" s="40">
        <v>40137</v>
      </c>
      <c r="B15" s="30" t="s">
        <v>23</v>
      </c>
    </row>
    <row r="16" spans="1:2" ht="25.5">
      <c r="A16" s="40">
        <v>40211</v>
      </c>
      <c r="B16" s="30" t="s">
        <v>508</v>
      </c>
    </row>
    <row r="17" spans="1:2" ht="18" customHeight="1">
      <c r="A17" s="40">
        <v>40339</v>
      </c>
      <c r="B17" s="30" t="s">
        <v>26</v>
      </c>
    </row>
    <row r="18" spans="1:2" ht="18" customHeight="1">
      <c r="A18" s="40">
        <v>40344</v>
      </c>
      <c r="B18" s="30" t="s">
        <v>25</v>
      </c>
    </row>
    <row r="19" spans="1:2" ht="25.5">
      <c r="A19" s="40">
        <v>40386</v>
      </c>
      <c r="B19" s="30" t="s">
        <v>27</v>
      </c>
    </row>
    <row r="20" spans="1:2" ht="18" customHeight="1">
      <c r="A20" s="40">
        <v>40668</v>
      </c>
      <c r="B20" s="30" t="s">
        <v>509</v>
      </c>
    </row>
    <row r="21" spans="1:2" ht="25.5">
      <c r="A21" s="40">
        <v>40672</v>
      </c>
      <c r="B21" s="30" t="s">
        <v>254</v>
      </c>
    </row>
    <row r="22" spans="1:2" ht="25.5">
      <c r="A22" s="40">
        <v>40674</v>
      </c>
      <c r="B22" s="30" t="s">
        <v>235</v>
      </c>
    </row>
    <row r="23" spans="1:2" ht="25.5">
      <c r="A23" s="40">
        <v>40835</v>
      </c>
      <c r="B23" s="30" t="s">
        <v>510</v>
      </c>
    </row>
    <row r="24" spans="1:2" ht="25.5">
      <c r="A24" s="40">
        <v>40878</v>
      </c>
      <c r="B24" s="30" t="s">
        <v>253</v>
      </c>
    </row>
    <row r="25" spans="1:2" ht="18" customHeight="1">
      <c r="A25" s="40">
        <v>40984</v>
      </c>
      <c r="B25" s="30" t="s">
        <v>25</v>
      </c>
    </row>
    <row r="26" spans="1:2" ht="38.25">
      <c r="A26" s="40">
        <v>41030</v>
      </c>
      <c r="B26" s="30" t="s">
        <v>511</v>
      </c>
    </row>
    <row r="27" spans="1:2" ht="63.75">
      <c r="A27" s="40">
        <v>41031</v>
      </c>
      <c r="B27" s="30" t="s">
        <v>512</v>
      </c>
    </row>
    <row r="28" spans="1:2">
      <c r="A28" s="40">
        <v>41192</v>
      </c>
      <c r="B28" s="30" t="s">
        <v>689</v>
      </c>
    </row>
    <row r="29" spans="1:2" ht="25.5">
      <c r="A29" s="40">
        <v>41320</v>
      </c>
      <c r="B29" s="30" t="s">
        <v>724</v>
      </c>
    </row>
    <row r="30" spans="1:2" ht="38.25">
      <c r="A30" s="40">
        <v>41439</v>
      </c>
      <c r="B30" s="30" t="s">
        <v>725</v>
      </c>
    </row>
  </sheetData>
  <phoneticPr fontId="2" type="noConversion"/>
  <pageMargins left="0.75" right="0.75" top="0.33" bottom="0.56000000000000005" header="0.5" footer="0.36"/>
  <pageSetup scale="86" orientation="landscape" r:id="rId1"/>
  <headerFooter alignWithMargins="0">
    <oddFooter>&amp;LJanuary 15, 2014&amp;RPage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Total Provisionals</vt:lpstr>
      <vt:lpstr>JC Provs</vt:lpstr>
      <vt:lpstr>PC Provs</vt:lpstr>
      <vt:lpstr>Comp Appts</vt:lpstr>
      <vt:lpstr>TA_TBTA Transfer</vt:lpstr>
      <vt:lpstr>'Comp Appts'!Print_Area</vt:lpstr>
      <vt:lpstr>'Comp Appts'!Print_Titles</vt:lpstr>
      <vt:lpstr>'JC Provs'!Print_Titles</vt:lpstr>
    </vt:vector>
  </TitlesOfParts>
  <Company>NYS DCS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Falcon</dc:creator>
  <cp:lastModifiedBy>Penina Schoenfeld</cp:lastModifiedBy>
  <cp:lastPrinted>2014-01-08T14:51:36Z</cp:lastPrinted>
  <dcterms:created xsi:type="dcterms:W3CDTF">2008-09-04T16:23:38Z</dcterms:created>
  <dcterms:modified xsi:type="dcterms:W3CDTF">2014-01-30T16:54:28Z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